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firstSheet="1" activeTab="2"/>
  </bookViews>
  <sheets>
    <sheet name="Till ARM" sheetId="1" state="hidden" r:id="rId1"/>
    <sheet name="Skriv in" sheetId="2" r:id="rId2"/>
    <sheet name="Sprutjournal" sheetId="3" r:id="rId3"/>
  </sheets>
  <definedNames>
    <definedName name="_xlnm.Print_Area" localSheetId="1">'Skriv in'!#REF!</definedName>
    <definedName name="_xlnm.Print_Area" localSheetId="2">'Sprutjournal'!$A$1:$K$55</definedName>
  </definedNames>
  <calcPr fullCalcOnLoad="1"/>
</workbook>
</file>

<file path=xl/sharedStrings.xml><?xml version="1.0" encoding="utf-8"?>
<sst xmlns="http://schemas.openxmlformats.org/spreadsheetml/2006/main" count="802" uniqueCount="324">
  <si>
    <t>BBCH</t>
  </si>
  <si>
    <t>Namn</t>
  </si>
  <si>
    <t>Datum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</si>
  <si>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</si>
  <si>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</si>
  <si>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</si>
  <si>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</si>
  <si>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</si>
  <si>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</si>
  <si>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</si>
  <si>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</si>
  <si>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</si>
  <si>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</si>
  <si>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</si>
  <si>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</si>
  <si>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</si>
  <si>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</si>
  <si>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</si>
  <si>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</si>
  <si>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</si>
  <si>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</si>
  <si>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</si>
  <si>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</si>
  <si>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</si>
  <si>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</si>
  <si>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</si>
  <si>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</si>
  <si>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</si>
  <si>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</si>
  <si>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</si>
  <si>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</si>
  <si>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</si>
  <si>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</si>
  <si>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</si>
  <si>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</si>
  <si>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</si>
  <si>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</si>
  <si>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</si>
  <si>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</si>
  <si>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</si>
  <si>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</si>
  <si>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</si>
  <si>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</si>
  <si>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</si>
  <si>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</si>
  <si>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</si>
  <si>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</si>
  <si>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</si>
  <si>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</si>
  <si>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</si>
  <si>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</si>
  <si>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</si>
  <si>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</si>
  <si>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</si>
  <si>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</si>
  <si>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</si>
  <si>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</si>
  <si>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</si>
  <si>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</si>
  <si>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</si>
  <si>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</si>
  <si>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</si>
  <si>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</si>
  <si>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</si>
  <si>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</si>
  <si>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</si>
  <si>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</si>
  <si>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</si>
  <si>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</si>
  <si>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</si>
  <si>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</si>
  <si>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</si>
  <si>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</si>
  <si>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</si>
  <si>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</si>
  <si>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</si>
  <si>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</si>
  <si>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</si>
  <si>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</si>
  <si>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</si>
  <si>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</si>
  <si>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</si>
  <si>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</si>
  <si>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</si>
  <si>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</si>
  <si>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</si>
  <si>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</si>
  <si>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</si>
  <si>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</si>
  <si>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</si>
  <si>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</si>
  <si>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</si>
  <si>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</si>
  <si>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</si>
  <si>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</si>
  <si>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</si>
  <si>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</si>
  <si>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</si>
  <si>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</si>
  <si>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</si>
  <si>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</si>
  <si>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</si>
  <si>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</si>
  <si>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</si>
  <si>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</si>
  <si>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</si>
  <si>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</si>
  <si>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</si>
  <si>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</si>
  <si>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</si>
  <si>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</si>
  <si>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</si>
  <si>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</si>
  <si>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</si>
  <si>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</si>
  <si>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</si>
  <si>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</si>
  <si>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</si>
  <si>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</si>
  <si>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Art</t>
  </si>
  <si>
    <t>Antal/m2 i obeh</t>
  </si>
  <si>
    <t>OGRÄS</t>
  </si>
  <si>
    <t>Behandlade försöksled (ex  2-7,10)</t>
  </si>
  <si>
    <t>Spruttillfälle: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</si>
  <si>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</si>
  <si>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</si>
  <si>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</si>
  <si>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</si>
  <si>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</si>
  <si>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</si>
  <si>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</si>
  <si>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</si>
  <si>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</si>
  <si>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</si>
  <si>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</si>
  <si>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</si>
  <si>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</si>
  <si>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</si>
  <si>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</si>
  <si>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</si>
  <si>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</si>
  <si>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</si>
  <si>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</si>
  <si>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dån ospec</t>
  </si>
  <si>
    <t>GALAP</t>
  </si>
  <si>
    <t>snärjmåra</t>
  </si>
  <si>
    <t>LAMPU</t>
  </si>
  <si>
    <t>rödplister</t>
  </si>
  <si>
    <t>MATIN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</si>
  <si>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</si>
  <si>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</si>
  <si>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</si>
  <si>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</si>
  <si>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</si>
  <si>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</si>
  <si>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</si>
  <si>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</si>
  <si>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</si>
  <si>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</si>
  <si>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</si>
  <si>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</si>
  <si>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</si>
  <si>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</si>
  <si>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</si>
  <si>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</si>
  <si>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</si>
  <si>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</si>
  <si>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</si>
  <si>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murgrönsveronika</t>
  </si>
  <si>
    <t>VIOAR</t>
  </si>
  <si>
    <t>åkerviol</t>
  </si>
  <si>
    <t>baldersbrå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</si>
  <si>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</si>
  <si>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</si>
  <si>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</si>
  <si>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</si>
  <si>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</si>
  <si>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</si>
  <si>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</si>
  <si>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</si>
  <si>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 xml:space="preserve"> </t>
  </si>
  <si>
    <t>X Välj spruta</t>
  </si>
  <si>
    <t>Ev stress (torka, frost)</t>
  </si>
  <si>
    <t>Datum år-mån-dag ex 2011-05-11</t>
  </si>
  <si>
    <t>T2</t>
  </si>
  <si>
    <t>T3</t>
  </si>
  <si>
    <t>%</t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</si>
  <si>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</si>
  <si>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</si>
  <si>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</si>
  <si>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</si>
  <si>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</si>
  <si>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</si>
  <si>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</si>
  <si>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</si>
  <si>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</si>
  <si>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</si>
  <si>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</si>
  <si>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</si>
  <si>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</si>
  <si>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</si>
  <si>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</si>
  <si>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</si>
  <si>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</si>
  <si>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</si>
  <si>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</si>
  <si>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</si>
  <si>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</si>
  <si>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</si>
  <si>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</si>
  <si>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</si>
  <si>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</si>
  <si>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</si>
  <si>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</si>
  <si>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</si>
  <si>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</si>
  <si>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</si>
  <si>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</si>
  <si>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</si>
  <si>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</si>
  <si>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</si>
  <si>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</si>
  <si>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</si>
  <si>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</si>
  <si>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</si>
  <si>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</si>
  <si>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</si>
  <si>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Övr: antal/m2</t>
  </si>
  <si>
    <t>Markfuktighet 5 cm djup (våt, normal, torr)</t>
  </si>
  <si>
    <t>Antal ogräs vid T1</t>
  </si>
  <si>
    <t>Antal ogräs vid T2</t>
  </si>
  <si>
    <t>Antal ogräs vid T3</t>
  </si>
  <si>
    <t>Antal ogräs vid T4</t>
  </si>
  <si>
    <t>Molnighet, %</t>
  </si>
  <si>
    <t xml:space="preserve">Vattenmängd, L/ha   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</si>
  <si>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</si>
  <si>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</si>
  <si>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</si>
  <si>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</si>
  <si>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</si>
  <si>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</si>
  <si>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</si>
  <si>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</si>
  <si>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</si>
  <si>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</si>
  <si>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</si>
  <si>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</si>
  <si>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</si>
  <si>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</si>
  <si>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Next rain</t>
  </si>
  <si>
    <t>C</t>
  </si>
  <si>
    <t>MPS</t>
  </si>
  <si>
    <t>Till ARM</t>
  </si>
  <si>
    <t>Weeds</t>
  </si>
  <si>
    <t>GS maj</t>
  </si>
  <si>
    <t>Diam</t>
  </si>
  <si>
    <t>Höjd</t>
  </si>
  <si>
    <t>cm</t>
  </si>
  <si>
    <t>min</t>
  </si>
  <si>
    <t>max</t>
  </si>
  <si>
    <t>Dens</t>
  </si>
  <si>
    <t>M2</t>
  </si>
  <si>
    <t>Cover</t>
  </si>
  <si>
    <t>W</t>
  </si>
  <si>
    <t>Flest: BBCH │cm</t>
  </si>
  <si>
    <t>Min:   BBCH │cm</t>
  </si>
  <si>
    <t>Max:  BBCH │cm</t>
  </si>
  <si>
    <t>BBCH, majoritet</t>
  </si>
  <si>
    <t>NNO</t>
  </si>
  <si>
    <t>NNV</t>
  </si>
  <si>
    <t>NO</t>
  </si>
  <si>
    <t>NV</t>
  </si>
  <si>
    <t>O</t>
  </si>
  <si>
    <t>ONO</t>
  </si>
  <si>
    <t>OSO</t>
  </si>
  <si>
    <t>SO</t>
  </si>
  <si>
    <t>SSV</t>
  </si>
  <si>
    <t>SSO</t>
  </si>
  <si>
    <t>SV</t>
  </si>
  <si>
    <t>V</t>
  </si>
  <si>
    <t>VNV</t>
  </si>
  <si>
    <t>VSV</t>
  </si>
  <si>
    <t>HSK-56</t>
  </si>
  <si>
    <t>Sprumo -87</t>
  </si>
  <si>
    <t>U Brunnby1</t>
  </si>
  <si>
    <t>U Brunnby2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</si>
  <si>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</si>
  <si>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</si>
  <si>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</si>
  <si>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</si>
  <si>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</si>
  <si>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</si>
  <si>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</si>
  <si>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Brunnby1</t>
  </si>
  <si>
    <t>Brunnby2</t>
  </si>
  <si>
    <t>Hardi LD015-110</t>
  </si>
  <si>
    <t>Teejet 11002</t>
  </si>
  <si>
    <t>Hardi F-015-110</t>
  </si>
  <si>
    <t>Hardi LD 02-110</t>
  </si>
  <si>
    <t>Inställningar enligt tidigare uppgifter (fylls inte i)</t>
  </si>
  <si>
    <t>WATfR</t>
  </si>
  <si>
    <t>Patrull/Spruta</t>
  </si>
  <si>
    <t>Plats att skriva in fler ogräs ovan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</si>
  <si>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</si>
  <si>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</si>
  <si>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</si>
  <si>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</si>
  <si>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</si>
  <si>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</si>
  <si>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Starttid, t ex 7:45</t>
  </si>
  <si>
    <t>Sluttid</t>
  </si>
  <si>
    <t>Välj HS:</t>
  </si>
  <si>
    <t>Skriv in  ADB-nr:</t>
  </si>
  <si>
    <t>Skriv in försöksserie:</t>
  </si>
  <si>
    <t>05B383</t>
  </si>
  <si>
    <t>11:30</t>
  </si>
  <si>
    <t>12:00</t>
  </si>
  <si>
    <t>HJ</t>
  </si>
  <si>
    <t>2-4</t>
  </si>
  <si>
    <t>HSM-85</t>
  </si>
  <si>
    <t>ÖRTOGRÄS</t>
  </si>
  <si>
    <t>örtogräs</t>
  </si>
  <si>
    <t>GRÄSOGRÄS</t>
  </si>
  <si>
    <t>gräsogräs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</si>
</sst>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0.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8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5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0" fontId="32" fillId="0" borderId="13" xfId="0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0" fillId="0" borderId="11" xfId="0" applyBorder="1" applyAlignment="1" applyProtection="1">
      <alignment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horizontal="left"/>
      <protection locked="0"/>
    </xf>
    <xf numFmtId="0" fontId="25" fillId="23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168" fontId="24" fillId="0" borderId="16" xfId="0" applyNumberFormat="1" applyFont="1" applyBorder="1" applyAlignment="1" applyProtection="1">
      <alignment horizontal="left"/>
      <protection locked="0"/>
    </xf>
    <xf numFmtId="0" fontId="26" fillId="25" borderId="16" xfId="0" applyFont="1" applyFill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left"/>
      <protection hidden="1"/>
    </xf>
    <xf numFmtId="0" fontId="32" fillId="0" borderId="20" xfId="0" applyFont="1" applyBorder="1" applyAlignment="1" applyProtection="1">
      <alignment horizontal="right"/>
      <protection hidden="1"/>
    </xf>
    <xf numFmtId="0" fontId="34" fillId="0" borderId="21" xfId="0" applyFont="1" applyBorder="1" applyAlignment="1" applyProtection="1">
      <alignment horizontal="left"/>
      <protection hidden="1"/>
    </xf>
    <xf numFmtId="0" fontId="33" fillId="0" borderId="16" xfId="0" applyFon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horizontal="left"/>
      <protection hidden="1"/>
    </xf>
    <xf numFmtId="0" fontId="0" fillId="0" borderId="16" xfId="0" applyNumberFormat="1" applyBorder="1" applyAlignment="1" applyProtection="1">
      <alignment horizontal="left"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168" fontId="0" fillId="0" borderId="16" xfId="0" applyNumberFormat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26" borderId="16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16" xfId="0" applyFill="1" applyBorder="1" applyAlignment="1" applyProtection="1">
      <alignment horizontal="left"/>
      <protection hidden="1"/>
    </xf>
    <xf numFmtId="1" fontId="0" fillId="26" borderId="16" xfId="0" applyNumberFormat="1" applyFill="1" applyBorder="1" applyAlignment="1" applyProtection="1">
      <alignment horizontal="left"/>
      <protection hidden="1"/>
    </xf>
    <xf numFmtId="168" fontId="0" fillId="26" borderId="16" xfId="0" applyNumberForma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174" fontId="0" fillId="24" borderId="2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5" xfId="0" applyNumberForma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0" borderId="18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68" fontId="34" fillId="27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27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locked="0"/>
    </xf>
    <xf numFmtId="0" fontId="23" fillId="25" borderId="16" xfId="0" applyFont="1" applyFill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hidden="1"/>
    </xf>
    <xf numFmtId="168" fontId="34" fillId="0" borderId="0" xfId="0" applyNumberFormat="1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23" borderId="16" xfId="0" applyFont="1" applyFill="1" applyBorder="1" applyAlignment="1" applyProtection="1">
      <alignment/>
      <protection locked="0"/>
    </xf>
    <xf numFmtId="0" fontId="28" fillId="2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36" fillId="27" borderId="10" xfId="0" applyFont="1" applyFill="1" applyBorder="1" applyAlignment="1" applyProtection="1">
      <alignment horizontal="center"/>
      <protection locked="0"/>
    </xf>
    <xf numFmtId="0" fontId="36" fillId="27" borderId="26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5" xfId="0" applyFont="1" applyFill="1" applyBorder="1" applyAlignment="1" applyProtection="1">
      <alignment/>
      <protection locked="0"/>
    </xf>
    <xf numFmtId="0" fontId="36" fillId="27" borderId="15" xfId="0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left"/>
      <protection hidden="1"/>
    </xf>
    <xf numFmtId="0" fontId="22" fillId="0" borderId="27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168" fontId="23" fillId="0" borderId="19" xfId="0" applyNumberFormat="1" applyFont="1" applyBorder="1" applyAlignment="1" applyProtection="1">
      <alignment horizontal="center"/>
      <protection locked="0"/>
    </xf>
    <xf numFmtId="168" fontId="23" fillId="0" borderId="27" xfId="0" applyNumberFormat="1" applyFont="1" applyBorder="1" applyAlignment="1" applyProtection="1">
      <alignment horizontal="center"/>
      <protection locked="0"/>
    </xf>
    <xf numFmtId="0" fontId="23" fillId="25" borderId="19" xfId="0" applyFont="1" applyFill="1" applyBorder="1" applyAlignment="1" applyProtection="1">
      <alignment horizontal="left"/>
      <protection locked="0"/>
    </xf>
    <xf numFmtId="0" fontId="23" fillId="25" borderId="27" xfId="0" applyFont="1" applyFill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alignment/>
      <protection hidden="1"/>
    </xf>
    <xf numFmtId="0" fontId="22" fillId="0" borderId="27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23" borderId="19" xfId="0" applyFont="1" applyFill="1" applyBorder="1" applyAlignment="1" applyProtection="1">
      <alignment horizontal="left"/>
      <protection locked="0"/>
    </xf>
    <xf numFmtId="0" fontId="0" fillId="23" borderId="27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7" xfId="0" applyFont="1" applyFill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49" fontId="23" fillId="0" borderId="27" xfId="0" applyNumberFormat="1" applyFont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174" fontId="23" fillId="0" borderId="30" xfId="0" applyNumberFormat="1" applyFont="1" applyBorder="1" applyAlignment="1" applyProtection="1">
      <alignment horizontal="left"/>
      <protection locked="0"/>
    </xf>
    <xf numFmtId="174" fontId="23" fillId="0" borderId="31" xfId="0" applyNumberFormat="1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1" fontId="23" fillId="0" borderId="27" xfId="0" applyNumberFormat="1" applyFont="1" applyBorder="1" applyAlignment="1" applyProtection="1">
      <alignment horizontal="center"/>
      <protection locked="0"/>
    </xf>
    <xf numFmtId="0" fontId="25" fillId="23" borderId="12" xfId="0" applyFont="1" applyFill="1" applyBorder="1" applyAlignment="1" applyProtection="1">
      <alignment horizontal="left"/>
      <protection hidden="1"/>
    </xf>
    <xf numFmtId="0" fontId="22" fillId="25" borderId="19" xfId="0" applyFont="1" applyFill="1" applyBorder="1" applyAlignment="1" applyProtection="1">
      <alignment horizontal="left"/>
      <protection locked="0"/>
    </xf>
    <xf numFmtId="0" fontId="22" fillId="25" borderId="27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174" fontId="23" fillId="0" borderId="30" xfId="0" applyNumberFormat="1" applyFont="1" applyBorder="1" applyAlignment="1" applyProtection="1">
      <alignment horizontal="center"/>
      <protection locked="0"/>
    </xf>
    <xf numFmtId="174" fontId="23" fillId="0" borderId="3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8515625" style="11" customWidth="1"/>
    <col min="2" max="5" width="10.7109375" style="11" customWidth="1"/>
    <col min="6" max="6" width="21.57421875" style="11" customWidth="1"/>
    <col min="7" max="10" width="11.28125" style="11" customWidth="1"/>
    <col min="11" max="11" width="11.421875" style="11" customWidth="1"/>
    <col min="12" max="16384" width="9.140625" style="11" customWidth="1"/>
  </cols>
  <sheetData>
    <row r="1" ht="12.75">
      <c r="A1" s="11" t="str">
        <f>Sprutjournal!A1</f>
        <v>05B383</v>
      </c>
    </row>
    <row r="2" spans="2:10" ht="12.75">
      <c r="B2" s="11" t="s">
        <v>202</v>
      </c>
      <c r="C2" s="11" t="s">
        <v>184</v>
      </c>
      <c r="D2" s="11" t="s">
        <v>185</v>
      </c>
      <c r="E2" s="11" t="s">
        <v>203</v>
      </c>
      <c r="G2" s="11" t="s">
        <v>202</v>
      </c>
      <c r="H2" s="11" t="s">
        <v>184</v>
      </c>
      <c r="I2" s="11" t="s">
        <v>185</v>
      </c>
      <c r="J2" s="11" t="s">
        <v>203</v>
      </c>
    </row>
    <row r="3" spans="1:11" ht="12.75">
      <c r="A3" s="75" t="s">
        <v>187</v>
      </c>
      <c r="B3" s="76">
        <f>Sprutjournal!D2</f>
        <v>42303</v>
      </c>
      <c r="C3" s="76">
        <f>Sprutjournal!F2</f>
        <v>0</v>
      </c>
      <c r="D3" s="76">
        <f>Sprutjournal!H2</f>
        <v>0</v>
      </c>
      <c r="E3" s="76">
        <f>Sprutjournal!J2</f>
        <v>0</v>
      </c>
      <c r="F3" s="75" t="s">
        <v>206</v>
      </c>
      <c r="G3" s="77" t="str">
        <f>Sprutjournal!D6</f>
        <v>X Välj spruta</v>
      </c>
      <c r="H3" s="77" t="str">
        <f>Sprutjournal!F6</f>
        <v>X Välj spruta</v>
      </c>
      <c r="I3" s="77" t="str">
        <f>Sprutjournal!H6</f>
        <v>X Välj spruta</v>
      </c>
      <c r="J3" s="77" t="str">
        <f>Sprutjournal!J6</f>
        <v>X Välj spruta</v>
      </c>
      <c r="K3" s="11" t="s">
        <v>14</v>
      </c>
    </row>
    <row r="4" spans="1:11" ht="12.75">
      <c r="A4" s="75" t="s">
        <v>188</v>
      </c>
      <c r="B4" s="77" t="str">
        <f>Sprutjournal!D3</f>
        <v>11:30</v>
      </c>
      <c r="C4" s="77">
        <f>Sprutjournal!F3</f>
        <v>0</v>
      </c>
      <c r="D4" s="77">
        <f>Sprutjournal!H3</f>
        <v>0</v>
      </c>
      <c r="E4" s="77">
        <f>Sprutjournal!J3</f>
        <v>0</v>
      </c>
      <c r="F4" s="78" t="s">
        <v>207</v>
      </c>
      <c r="G4" s="77" t="str">
        <f>Sprutjournal!D7</f>
        <v>HSM-85</v>
      </c>
      <c r="H4" s="77">
        <f>Sprutjournal!F7</f>
        <v>0</v>
      </c>
      <c r="I4" s="77" t="str">
        <f>Sprutjournal!H7</f>
        <v> </v>
      </c>
      <c r="J4" s="77" t="str">
        <f>Sprutjournal!J7</f>
        <v> </v>
      </c>
      <c r="K4" s="11" t="s">
        <v>1</v>
      </c>
    </row>
    <row r="5" spans="1:11" ht="12.75">
      <c r="A5" s="75" t="s">
        <v>192</v>
      </c>
      <c r="B5" s="77" t="str">
        <f>Sprutjournal!D4</f>
        <v>HJ</v>
      </c>
      <c r="C5" s="77">
        <f>Sprutjournal!F4</f>
        <v>0</v>
      </c>
      <c r="D5" s="77">
        <f>Sprutjournal!H4</f>
        <v>0</v>
      </c>
      <c r="E5" s="77">
        <f>Sprutjournal!J4</f>
        <v>0</v>
      </c>
      <c r="F5" s="75" t="s">
        <v>208</v>
      </c>
      <c r="G5" s="79" t="str">
        <f>Sprutjournal!CE9</f>
        <v> </v>
      </c>
      <c r="H5" s="79" t="str">
        <f>Sprutjournal!CG9</f>
        <v> </v>
      </c>
      <c r="I5" s="79" t="str">
        <f>Sprutjournal!CI9</f>
        <v> </v>
      </c>
      <c r="J5" s="79" t="str">
        <f>Sprutjournal!CK9</f>
        <v> </v>
      </c>
      <c r="K5" s="11" t="s">
        <v>48</v>
      </c>
    </row>
    <row r="6" spans="1:11" ht="12.75">
      <c r="A6" s="75" t="s">
        <v>205</v>
      </c>
      <c r="B6" s="77" t="str">
        <f>Sprutjournal!D5</f>
        <v>2-4</v>
      </c>
      <c r="C6" s="77">
        <f>Sprutjournal!F5</f>
        <v>0</v>
      </c>
      <c r="D6" s="77">
        <f>Sprutjournal!H5</f>
        <v>0</v>
      </c>
      <c r="E6" s="77">
        <f>Sprutjournal!J5</f>
        <v>0</v>
      </c>
      <c r="F6" s="75" t="s">
        <v>209</v>
      </c>
      <c r="G6" s="80" t="str">
        <f>Sprutjournal!CE10</f>
        <v> </v>
      </c>
      <c r="H6" s="80" t="str">
        <f>Sprutjournal!CG10</f>
        <v> </v>
      </c>
      <c r="I6" s="80" t="str">
        <f>Sprutjournal!CI10</f>
        <v> </v>
      </c>
      <c r="J6" s="80" t="str">
        <f>Sprutjournal!CK10</f>
        <v> </v>
      </c>
      <c r="K6" s="11" t="s">
        <v>58</v>
      </c>
    </row>
    <row r="7" spans="1:11" ht="12.75">
      <c r="A7" s="75" t="s">
        <v>190</v>
      </c>
      <c r="B7" s="79">
        <f>Sprutjournal!D18</f>
        <v>10</v>
      </c>
      <c r="C7" s="79">
        <f>Sprutjournal!F18</f>
        <v>0</v>
      </c>
      <c r="D7" s="79">
        <f>Sprutjournal!H18</f>
        <v>0</v>
      </c>
      <c r="E7" s="79">
        <f>Sprutjournal!J18</f>
        <v>0</v>
      </c>
      <c r="F7" s="75" t="s">
        <v>210</v>
      </c>
      <c r="G7" s="79" t="str">
        <f>Sprutjournal!CE11</f>
        <v> </v>
      </c>
      <c r="H7" s="79" t="str">
        <f>Sprutjournal!CG11</f>
        <v> </v>
      </c>
      <c r="I7" s="79" t="str">
        <f>Sprutjournal!CI11</f>
        <v> </v>
      </c>
      <c r="J7" s="79" t="str">
        <f>Sprutjournal!CK11</f>
        <v> </v>
      </c>
      <c r="K7" s="11" t="s">
        <v>59</v>
      </c>
    </row>
    <row r="8" spans="1:11" ht="12.75">
      <c r="A8" s="75" t="s">
        <v>189</v>
      </c>
      <c r="B8" s="79" t="s">
        <v>204</v>
      </c>
      <c r="C8" s="79" t="s">
        <v>204</v>
      </c>
      <c r="D8" s="79" t="s">
        <v>204</v>
      </c>
      <c r="E8" s="79" t="s">
        <v>204</v>
      </c>
      <c r="F8" s="75" t="s">
        <v>211</v>
      </c>
      <c r="G8" s="79" t="str">
        <f>Sprutjournal!CE12</f>
        <v> </v>
      </c>
      <c r="H8" s="79" t="str">
        <f>Sprutjournal!CG12</f>
        <v> </v>
      </c>
      <c r="I8" s="79" t="str">
        <f>Sprutjournal!CI12</f>
        <v> </v>
      </c>
      <c r="J8" s="79" t="str">
        <f>Sprutjournal!CK12</f>
        <v> </v>
      </c>
      <c r="K8" s="11" t="s">
        <v>65</v>
      </c>
    </row>
    <row r="9" spans="1:11" ht="12.75">
      <c r="A9" s="75" t="s">
        <v>191</v>
      </c>
      <c r="B9" s="79" t="str">
        <f>IF(B7&lt;7,"Pre-emerg",IF(B7&lt;10,"After emerg","FOLIAR"))</f>
        <v>FOLIAR</v>
      </c>
      <c r="C9" s="79" t="str">
        <f>IF(C7&lt;7,"Pre-emerg",IF(C7&lt;10,"After emerg","FOLIAR"))</f>
        <v>Pre-emerg</v>
      </c>
      <c r="D9" s="79" t="str">
        <f>IF(D7&lt;7,"Pre-emerg",IF(D7&lt;10,"After emerg","FOLIAR"))</f>
        <v>Pre-emerg</v>
      </c>
      <c r="E9" s="79" t="str">
        <f>IF(E7&lt;7,"Pre-emerg",IF(E7&lt;10,"After emerg","FOLIAR"))</f>
        <v>Pre-emerg</v>
      </c>
      <c r="F9" s="75" t="s">
        <v>212</v>
      </c>
      <c r="G9" s="79" t="str">
        <f>Sprutjournal!CE13</f>
        <v> </v>
      </c>
      <c r="H9" s="79" t="str">
        <f>Sprutjournal!CG13</f>
        <v> </v>
      </c>
      <c r="I9" s="79" t="str">
        <f>Sprutjournal!CI13</f>
        <v> </v>
      </c>
      <c r="J9" s="79" t="str">
        <f>Sprutjournal!CK13</f>
        <v> </v>
      </c>
      <c r="K9" s="11" t="s">
        <v>74</v>
      </c>
    </row>
    <row r="10" spans="1:11" ht="12.75">
      <c r="A10" s="75" t="s">
        <v>221</v>
      </c>
      <c r="B10" s="77">
        <f>Sprutjournal!D8</f>
        <v>200</v>
      </c>
      <c r="C10" s="77">
        <f>Sprutjournal!F8</f>
        <v>0</v>
      </c>
      <c r="D10" s="77">
        <f>Sprutjournal!H8</f>
        <v>0</v>
      </c>
      <c r="E10" s="77">
        <f>Sprutjournal!J8</f>
        <v>0</v>
      </c>
      <c r="F10" s="75" t="s">
        <v>213</v>
      </c>
      <c r="G10" s="79" t="str">
        <f>Sprutjournal!CE14</f>
        <v> </v>
      </c>
      <c r="H10" s="79" t="str">
        <f>Sprutjournal!CG14</f>
        <v> </v>
      </c>
      <c r="I10" s="79" t="str">
        <f>Sprutjournal!CI14</f>
        <v> </v>
      </c>
      <c r="J10" s="79" t="str">
        <f>Sprutjournal!CK14</f>
        <v> </v>
      </c>
      <c r="K10" s="11" t="s">
        <v>75</v>
      </c>
    </row>
    <row r="11" spans="1:11" ht="12.75">
      <c r="A11" s="75" t="s">
        <v>193</v>
      </c>
      <c r="B11" s="77">
        <f>Sprutjournal!D9</f>
        <v>2.5</v>
      </c>
      <c r="C11" s="77">
        <f>Sprutjournal!F9</f>
        <v>0</v>
      </c>
      <c r="D11" s="77">
        <f>Sprutjournal!H9</f>
        <v>0</v>
      </c>
      <c r="E11" s="77">
        <f>Sprutjournal!J9</f>
        <v>0</v>
      </c>
      <c r="F11" s="75" t="s">
        <v>214</v>
      </c>
      <c r="G11" s="79" t="str">
        <f>Sprutjournal!CE15</f>
        <v> </v>
      </c>
      <c r="H11" s="79" t="str">
        <f>Sprutjournal!CG15</f>
        <v> </v>
      </c>
      <c r="I11" s="79" t="str">
        <f>Sprutjournal!CI15</f>
        <v> </v>
      </c>
      <c r="J11" s="79" t="str">
        <f>Sprutjournal!CK15</f>
        <v> </v>
      </c>
      <c r="K11" s="11" t="s">
        <v>76</v>
      </c>
    </row>
    <row r="12" spans="1:11" ht="12.75">
      <c r="A12" s="75" t="s">
        <v>194</v>
      </c>
      <c r="B12" s="81">
        <f>Sprutjournal!E10</f>
        <v>70</v>
      </c>
      <c r="C12" s="77">
        <f>Sprutjournal!G10</f>
        <v>0</v>
      </c>
      <c r="D12" s="77">
        <f>Sprutjournal!I10</f>
        <v>0</v>
      </c>
      <c r="E12" s="77">
        <f>Sprutjournal!J10</f>
        <v>0</v>
      </c>
      <c r="F12" s="75" t="s">
        <v>215</v>
      </c>
      <c r="G12" s="79" t="str">
        <f>Sprutjournal!CE16</f>
        <v> </v>
      </c>
      <c r="H12" s="79" t="str">
        <f>Sprutjournal!CG16</f>
        <v> </v>
      </c>
      <c r="I12" s="79" t="str">
        <f>Sprutjournal!CI16</f>
        <v> </v>
      </c>
      <c r="J12" s="79" t="str">
        <f>Sprutjournal!CK16</f>
        <v> </v>
      </c>
      <c r="K12" s="11" t="s">
        <v>77</v>
      </c>
    </row>
    <row r="13" spans="1:11" ht="12.75">
      <c r="A13" s="75" t="s">
        <v>195</v>
      </c>
      <c r="B13" s="77">
        <f>Sprutjournal!E11</f>
        <v>0.5</v>
      </c>
      <c r="C13" s="77">
        <f>Sprutjournal!G11</f>
        <v>0</v>
      </c>
      <c r="D13" s="77">
        <f>Sprutjournal!I11</f>
        <v>0</v>
      </c>
      <c r="E13" s="77">
        <f>Sprutjournal!K11</f>
        <v>0</v>
      </c>
      <c r="F13" s="75" t="s">
        <v>216</v>
      </c>
      <c r="G13" s="79" t="str">
        <f>Sprutjournal!CE17</f>
        <v> </v>
      </c>
      <c r="H13" s="79" t="str">
        <f>Sprutjournal!CG17</f>
        <v> </v>
      </c>
      <c r="I13" s="79" t="str">
        <f>Sprutjournal!CI17</f>
        <v> </v>
      </c>
      <c r="J13" s="79" t="str">
        <f>Sprutjournal!CK17</f>
        <v> </v>
      </c>
      <c r="K13" s="11" t="s">
        <v>78</v>
      </c>
    </row>
    <row r="14" spans="1:11" ht="12.75">
      <c r="A14" s="75" t="s">
        <v>196</v>
      </c>
      <c r="B14" s="77" t="str">
        <f>VLOOKUP(Sprutjournal!D11,Sprutjournal!$M$26:$N$41,2)</f>
        <v>SW</v>
      </c>
      <c r="C14" s="77" t="e">
        <f>VLOOKUP(Sprutjournal!F11,Sprutjournal!$M$26:$N$41,2)</f>
        <v>#N/A</v>
      </c>
      <c r="D14" s="77" t="e">
        <f>VLOOKUP(Sprutjournal!H11,Sprutjournal!$M$26:$N$41,2)</f>
        <v>#N/A</v>
      </c>
      <c r="E14" s="77" t="e">
        <f>VLOOKUP(Sprutjournal!J11,Sprutjournal!$M$26:$N$41,2)</f>
        <v>#N/A</v>
      </c>
      <c r="F14" s="75" t="s">
        <v>217</v>
      </c>
      <c r="G14" s="79" t="str">
        <f>Sprutjournal!CE18</f>
        <v> </v>
      </c>
      <c r="H14" s="79" t="str">
        <f>Sprutjournal!CG18</f>
        <v> </v>
      </c>
      <c r="I14" s="79" t="str">
        <f>Sprutjournal!CI18</f>
        <v> </v>
      </c>
      <c r="J14" s="79" t="str">
        <f>Sprutjournal!CK18</f>
        <v> </v>
      </c>
      <c r="K14" s="11" t="s">
        <v>90</v>
      </c>
    </row>
    <row r="15" spans="1:11" ht="12.75">
      <c r="A15" s="75" t="s">
        <v>197</v>
      </c>
      <c r="B15" s="79" t="str">
        <f>IF(Sprutjournal!D21="Ingen","No","Yes")</f>
        <v>No</v>
      </c>
      <c r="C15" s="79" t="str">
        <f>IF(Sprutjournal!F21="Ingen","No","Yes")</f>
        <v>Yes</v>
      </c>
      <c r="D15" s="79" t="str">
        <f>IF(Sprutjournal!H21="Ingen","No","Yes")</f>
        <v>Yes</v>
      </c>
      <c r="E15" s="79" t="str">
        <f>IF(Sprutjournal!J21="Ingen","No","Yes")</f>
        <v>Yes</v>
      </c>
      <c r="F15" s="75" t="s">
        <v>218</v>
      </c>
      <c r="G15" s="79" t="str">
        <f>Sprutjournal!CE19</f>
        <v> </v>
      </c>
      <c r="H15" s="79" t="str">
        <f>Sprutjournal!CG19</f>
        <v> </v>
      </c>
      <c r="I15" s="79" t="str">
        <f>Sprutjournal!CI19</f>
        <v> </v>
      </c>
      <c r="J15" s="79" t="str">
        <f>Sprutjournal!CK19</f>
        <v> </v>
      </c>
      <c r="K15" s="11" t="s">
        <v>91</v>
      </c>
    </row>
    <row r="16" spans="1:11" ht="12.75">
      <c r="A16" s="75" t="s">
        <v>198</v>
      </c>
      <c r="B16" s="77">
        <f>Sprutjournal!D13</f>
        <v>8</v>
      </c>
      <c r="C16" s="77">
        <f>Sprutjournal!F13</f>
        <v>0</v>
      </c>
      <c r="D16" s="77">
        <f>Sprutjournal!H13</f>
        <v>0</v>
      </c>
      <c r="E16" s="77">
        <f>Sprutjournal!J13</f>
        <v>0</v>
      </c>
      <c r="F16" s="75" t="s">
        <v>219</v>
      </c>
      <c r="G16" s="80" t="str">
        <f>Sprutjournal!CE20</f>
        <v> </v>
      </c>
      <c r="H16" s="80" t="str">
        <f>Sprutjournal!CG20</f>
        <v> </v>
      </c>
      <c r="I16" s="80" t="str">
        <f>Sprutjournal!CI20</f>
        <v> </v>
      </c>
      <c r="J16" s="80" t="str">
        <f>Sprutjournal!CK20</f>
        <v> </v>
      </c>
      <c r="K16" s="11" t="s">
        <v>92</v>
      </c>
    </row>
    <row r="17" spans="1:11" ht="12.75">
      <c r="A17" s="75" t="s">
        <v>199</v>
      </c>
      <c r="B17" s="79" t="str">
        <f>IF(Sprutjournal!D14="Våt","Wet",IF(Sprutjournal!D14="Normal","Normal","Dry"))</f>
        <v>Normal</v>
      </c>
      <c r="C17" s="79" t="str">
        <f>IF(Sprutjournal!F14="Våt","Wet",IF(Sprutjournal!F14="Normal","Normal","Dry"))</f>
        <v>Dry</v>
      </c>
      <c r="D17" s="79" t="str">
        <f>IF(Sprutjournal!H14="Våt","Wet",IF(Sprutjournal!H14="Normal","Normal","Dry"))</f>
        <v>Dry</v>
      </c>
      <c r="E17" s="79" t="str">
        <f>IF(Sprutjournal!J14="Våt","Wet",IF(Sprutjournal!J14="Normal","Normal","Dry"))</f>
        <v>Dry</v>
      </c>
      <c r="F17" s="75" t="s">
        <v>220</v>
      </c>
      <c r="G17" s="79" t="s">
        <v>94</v>
      </c>
      <c r="H17" s="79" t="s">
        <v>300</v>
      </c>
      <c r="I17" s="79" t="s">
        <v>94</v>
      </c>
      <c r="J17" s="79" t="s">
        <v>94</v>
      </c>
      <c r="K17" s="11" t="s">
        <v>93</v>
      </c>
    </row>
    <row r="18" spans="1:11" ht="12.75">
      <c r="A18" s="75" t="s">
        <v>200</v>
      </c>
      <c r="B18" s="77">
        <f>Sprutjournal!D12</f>
        <v>10</v>
      </c>
      <c r="C18" s="77">
        <f>Sprutjournal!F12</f>
        <v>0</v>
      </c>
      <c r="D18" s="77">
        <f>Sprutjournal!H12</f>
        <v>0</v>
      </c>
      <c r="E18" s="77">
        <f>Sprutjournal!J12</f>
        <v>0</v>
      </c>
      <c r="F18" s="75" t="s">
        <v>222</v>
      </c>
      <c r="G18" s="80" t="str">
        <f>Sprutjournal!CE23</f>
        <v> </v>
      </c>
      <c r="H18" s="80" t="str">
        <f>Sprutjournal!CG23</f>
        <v> </v>
      </c>
      <c r="I18" s="80" t="str">
        <f>Sprutjournal!CI23</f>
        <v> </v>
      </c>
      <c r="J18" s="80" t="str">
        <f>Sprutjournal!CK23</f>
        <v> </v>
      </c>
      <c r="K18" s="11" t="s">
        <v>95</v>
      </c>
    </row>
    <row r="19" spans="1:11" ht="12.75">
      <c r="A19" s="75" t="s">
        <v>201</v>
      </c>
      <c r="B19" s="79"/>
      <c r="C19" s="79"/>
      <c r="D19" s="79"/>
      <c r="E19" s="79"/>
      <c r="F19" s="75" t="s">
        <v>223</v>
      </c>
      <c r="G19" s="80" t="str">
        <f>Sprutjournal!CE24</f>
        <v> </v>
      </c>
      <c r="H19" s="80" t="str">
        <f>Sprutjournal!CG24</f>
        <v> </v>
      </c>
      <c r="I19" s="80" t="str">
        <f>Sprutjournal!CI24</f>
        <v> </v>
      </c>
      <c r="J19" s="80" t="str">
        <f>Sprutjournal!CK24</f>
        <v> </v>
      </c>
      <c r="K19" s="11" t="s">
        <v>96</v>
      </c>
    </row>
    <row r="20" ht="12.75">
      <c r="K20" s="11" t="s">
        <v>97</v>
      </c>
    </row>
    <row r="21" ht="12.75">
      <c r="K21" s="11" t="s">
        <v>117</v>
      </c>
    </row>
    <row r="22" spans="2:10" ht="12.75">
      <c r="B22" s="82"/>
      <c r="F22" s="83" t="s">
        <v>252</v>
      </c>
      <c r="G22" s="84"/>
      <c r="H22" s="84"/>
      <c r="I22" s="84"/>
      <c r="J22" s="84"/>
    </row>
    <row r="23" spans="1:10" ht="12.75">
      <c r="A23" s="52"/>
      <c r="B23" s="85"/>
      <c r="C23" s="52"/>
      <c r="D23" s="52"/>
      <c r="F23" s="84"/>
      <c r="G23" s="84" t="s">
        <v>202</v>
      </c>
      <c r="H23" s="84" t="s">
        <v>184</v>
      </c>
      <c r="I23" s="84" t="s">
        <v>185</v>
      </c>
      <c r="J23" s="84" t="s">
        <v>203</v>
      </c>
    </row>
    <row r="24" spans="1:10" ht="12.75">
      <c r="A24" s="86" t="s">
        <v>2</v>
      </c>
      <c r="B24" s="57">
        <f>Sprutjournal!D$2</f>
        <v>42303</v>
      </c>
      <c r="C24" s="51" t="s">
        <v>229</v>
      </c>
      <c r="D24" s="87"/>
      <c r="F24" s="84" t="s">
        <v>187</v>
      </c>
      <c r="G24" s="88">
        <f aca="true" t="shared" si="0" ref="G24:J25">B3</f>
        <v>42303</v>
      </c>
      <c r="H24" s="88">
        <f t="shared" si="0"/>
        <v>0</v>
      </c>
      <c r="I24" s="88">
        <f t="shared" si="0"/>
        <v>0</v>
      </c>
      <c r="J24" s="88">
        <f t="shared" si="0"/>
        <v>0</v>
      </c>
    </row>
    <row r="25" spans="1:10" ht="12.75">
      <c r="A25" s="89" t="s">
        <v>0</v>
      </c>
      <c r="B25" s="52">
        <f>B7</f>
        <v>10</v>
      </c>
      <c r="C25" s="52"/>
      <c r="D25" s="90"/>
      <c r="F25" s="84" t="s">
        <v>188</v>
      </c>
      <c r="G25" s="88" t="str">
        <f t="shared" si="0"/>
        <v>11:30</v>
      </c>
      <c r="H25" s="88">
        <f t="shared" si="0"/>
        <v>0</v>
      </c>
      <c r="I25" s="88">
        <f t="shared" si="0"/>
        <v>0</v>
      </c>
      <c r="J25" s="88">
        <f t="shared" si="0"/>
        <v>0</v>
      </c>
    </row>
    <row r="26" spans="1:10" ht="12.75">
      <c r="A26" s="89" t="str">
        <f>Sprutjournal!D25</f>
        <v>ÖRTOGRÄS</v>
      </c>
      <c r="B26" s="52">
        <f>Sprutjournal!D26</f>
        <v>1</v>
      </c>
      <c r="C26" s="52"/>
      <c r="D26" s="90"/>
      <c r="F26" s="84" t="s">
        <v>189</v>
      </c>
      <c r="G26" s="91" t="str">
        <f>B8</f>
        <v>SPRAY</v>
      </c>
      <c r="H26" s="91" t="str">
        <f>C8</f>
        <v>SPRAY</v>
      </c>
      <c r="I26" s="91" t="str">
        <f>D8</f>
        <v>SPRAY</v>
      </c>
      <c r="J26" s="91" t="str">
        <f>E8</f>
        <v>SPRAY</v>
      </c>
    </row>
    <row r="27" spans="1:10" ht="12.75">
      <c r="A27" s="89" t="str">
        <f>Sprutjournal!D30</f>
        <v>GRÄSOGRÄS</v>
      </c>
      <c r="B27" s="52">
        <f>Sprutjournal!D31</f>
        <v>1</v>
      </c>
      <c r="C27" s="52"/>
      <c r="D27" s="90"/>
      <c r="F27" s="84" t="s">
        <v>190</v>
      </c>
      <c r="G27" s="91">
        <f>B7</f>
        <v>10</v>
      </c>
      <c r="H27" s="91">
        <f>C7</f>
        <v>0</v>
      </c>
      <c r="I27" s="91">
        <f>D7</f>
        <v>0</v>
      </c>
      <c r="J27" s="91">
        <f>E7</f>
        <v>0</v>
      </c>
    </row>
    <row r="28" spans="1:10" ht="12.75">
      <c r="A28" s="89">
        <f>Sprutjournal!D35</f>
        <v>0</v>
      </c>
      <c r="B28" s="52">
        <f>Sprutjournal!D36</f>
        <v>0</v>
      </c>
      <c r="C28" s="52"/>
      <c r="D28" s="90"/>
      <c r="F28" s="84" t="s">
        <v>191</v>
      </c>
      <c r="G28" s="91" t="str">
        <f>B9</f>
        <v>FOLIAR</v>
      </c>
      <c r="H28" s="91" t="str">
        <f>C9</f>
        <v>Pre-emerg</v>
      </c>
      <c r="I28" s="91" t="str">
        <f>D9</f>
        <v>Pre-emerg</v>
      </c>
      <c r="J28" s="91" t="str">
        <f>E9</f>
        <v>Pre-emerg</v>
      </c>
    </row>
    <row r="29" spans="1:10" ht="12.75">
      <c r="A29" s="89">
        <f>Sprutjournal!D40</f>
        <v>0</v>
      </c>
      <c r="B29" s="52">
        <f>Sprutjournal!D41</f>
        <v>0</v>
      </c>
      <c r="C29" s="52"/>
      <c r="D29" s="90"/>
      <c r="F29" s="84" t="s">
        <v>192</v>
      </c>
      <c r="G29" s="91" t="str">
        <f>B5</f>
        <v>HJ</v>
      </c>
      <c r="H29" s="91">
        <f>C5</f>
        <v>0</v>
      </c>
      <c r="I29" s="91">
        <f>D5</f>
        <v>0</v>
      </c>
      <c r="J29" s="91">
        <f>E5</f>
        <v>0</v>
      </c>
    </row>
    <row r="30" spans="1:10" ht="12.75">
      <c r="A30" s="89">
        <f>Sprutjournal!D45</f>
        <v>0</v>
      </c>
      <c r="B30" s="52">
        <f>Sprutjournal!D46</f>
        <v>0</v>
      </c>
      <c r="C30" s="52"/>
      <c r="D30" s="90"/>
      <c r="F30" s="84" t="s">
        <v>193</v>
      </c>
      <c r="G30" s="91">
        <f>B11</f>
        <v>2.5</v>
      </c>
      <c r="H30" s="91">
        <f>C11</f>
        <v>0</v>
      </c>
      <c r="I30" s="91">
        <f>D11</f>
        <v>0</v>
      </c>
      <c r="J30" s="91">
        <f>E11</f>
        <v>0</v>
      </c>
    </row>
    <row r="31" spans="1:10" ht="12.75">
      <c r="A31" s="62">
        <f>Sprutjournal!D50</f>
        <v>0</v>
      </c>
      <c r="B31" s="46">
        <f>Sprutjournal!D51</f>
        <v>0</v>
      </c>
      <c r="C31" s="46"/>
      <c r="D31" s="63"/>
      <c r="F31" s="84"/>
      <c r="G31" s="91" t="s">
        <v>250</v>
      </c>
      <c r="H31" s="91" t="s">
        <v>250</v>
      </c>
      <c r="I31" s="91" t="s">
        <v>250</v>
      </c>
      <c r="J31" s="91" t="s">
        <v>250</v>
      </c>
    </row>
    <row r="32" spans="1:10" ht="12.75">
      <c r="A32" s="86" t="str">
        <f>Sprutjournal!C$55</f>
        <v>Övr: antal/m2</v>
      </c>
      <c r="B32" s="51">
        <f>Sprutjournal!D55</f>
        <v>0</v>
      </c>
      <c r="C32" s="51"/>
      <c r="D32" s="87"/>
      <c r="F32" s="84" t="s">
        <v>194</v>
      </c>
      <c r="G32" s="92">
        <f aca="true" t="shared" si="1" ref="G32:J33">B12</f>
        <v>70</v>
      </c>
      <c r="H32" s="92">
        <f t="shared" si="1"/>
        <v>0</v>
      </c>
      <c r="I32" s="92">
        <f t="shared" si="1"/>
        <v>0</v>
      </c>
      <c r="J32" s="92">
        <f t="shared" si="1"/>
        <v>0</v>
      </c>
    </row>
    <row r="33" spans="1:10" ht="12.75">
      <c r="A33" s="89" t="s">
        <v>2</v>
      </c>
      <c r="B33" s="61">
        <f>Sprutjournal!F$2</f>
        <v>0</v>
      </c>
      <c r="C33" s="52" t="s">
        <v>230</v>
      </c>
      <c r="D33" s="90"/>
      <c r="F33" s="84" t="s">
        <v>195</v>
      </c>
      <c r="G33" s="91">
        <f t="shared" si="1"/>
        <v>0.5</v>
      </c>
      <c r="H33" s="91">
        <f t="shared" si="1"/>
        <v>0</v>
      </c>
      <c r="I33" s="91">
        <f t="shared" si="1"/>
        <v>0</v>
      </c>
      <c r="J33" s="91">
        <f t="shared" si="1"/>
        <v>0</v>
      </c>
    </row>
    <row r="34" spans="1:10" ht="12.75">
      <c r="A34" s="89" t="s">
        <v>0</v>
      </c>
      <c r="B34" s="52">
        <f>C7</f>
        <v>0</v>
      </c>
      <c r="C34" s="52"/>
      <c r="D34" s="90"/>
      <c r="F34" s="84"/>
      <c r="G34" s="91" t="s">
        <v>251</v>
      </c>
      <c r="H34" s="91" t="s">
        <v>251</v>
      </c>
      <c r="I34" s="91" t="s">
        <v>251</v>
      </c>
      <c r="J34" s="91" t="s">
        <v>251</v>
      </c>
    </row>
    <row r="35" spans="1:10" ht="12.75">
      <c r="A35" s="89">
        <f>Sprutjournal!F25</f>
        <v>0</v>
      </c>
      <c r="B35" s="52">
        <f>Sprutjournal!F26</f>
        <v>0</v>
      </c>
      <c r="C35" s="52"/>
      <c r="D35" s="90"/>
      <c r="F35" s="84" t="s">
        <v>196</v>
      </c>
      <c r="G35" s="91" t="str">
        <f>B14</f>
        <v>SW</v>
      </c>
      <c r="H35" s="91" t="e">
        <f>C14</f>
        <v>#N/A</v>
      </c>
      <c r="I35" s="91" t="e">
        <f>D14</f>
        <v>#N/A</v>
      </c>
      <c r="J35" s="91" t="e">
        <f>E14</f>
        <v>#N/A</v>
      </c>
    </row>
    <row r="36" spans="1:10" ht="12.75">
      <c r="A36" s="89">
        <f>Sprutjournal!F30</f>
        <v>0</v>
      </c>
      <c r="B36" s="52">
        <f>Sprutjournal!F31</f>
        <v>0</v>
      </c>
      <c r="C36" s="52"/>
      <c r="D36" s="90"/>
      <c r="F36" s="84" t="s">
        <v>197</v>
      </c>
      <c r="G36" s="91" t="str">
        <f>IF(B15="Yes","Y","N")</f>
        <v>N</v>
      </c>
      <c r="H36" s="91" t="str">
        <f>IF(C15="Yes","Y","N")</f>
        <v>Y</v>
      </c>
      <c r="I36" s="91" t="str">
        <f>IF(D15="Yes","Y","N")</f>
        <v>Y</v>
      </c>
      <c r="J36" s="91" t="str">
        <f>IF(E15="Yes","Y","N")</f>
        <v>Y</v>
      </c>
    </row>
    <row r="37" spans="1:10" ht="12.75">
      <c r="A37" s="89">
        <f>Sprutjournal!F35</f>
        <v>0</v>
      </c>
      <c r="B37" s="52">
        <f>Sprutjournal!F36</f>
        <v>0</v>
      </c>
      <c r="C37" s="52"/>
      <c r="D37" s="90"/>
      <c r="F37" s="84"/>
      <c r="G37" s="91" t="str">
        <f aca="true" t="shared" si="2" ref="G37:J38">B15</f>
        <v>No</v>
      </c>
      <c r="H37" s="91" t="str">
        <f t="shared" si="2"/>
        <v>Yes</v>
      </c>
      <c r="I37" s="91" t="str">
        <f t="shared" si="2"/>
        <v>Yes</v>
      </c>
      <c r="J37" s="91" t="str">
        <f t="shared" si="2"/>
        <v>Yes</v>
      </c>
    </row>
    <row r="38" spans="1:10" ht="12.75">
      <c r="A38" s="89">
        <f>Sprutjournal!F40</f>
        <v>0</v>
      </c>
      <c r="B38" s="52">
        <f>Sprutjournal!F41</f>
        <v>0</v>
      </c>
      <c r="C38" s="52"/>
      <c r="D38" s="90"/>
      <c r="F38" s="84" t="s">
        <v>198</v>
      </c>
      <c r="G38" s="93">
        <f t="shared" si="2"/>
        <v>8</v>
      </c>
      <c r="H38" s="93">
        <f t="shared" si="2"/>
        <v>0</v>
      </c>
      <c r="I38" s="93">
        <f t="shared" si="2"/>
        <v>0</v>
      </c>
      <c r="J38" s="93">
        <f t="shared" si="2"/>
        <v>0</v>
      </c>
    </row>
    <row r="39" spans="1:10" ht="12.75">
      <c r="A39" s="89">
        <f>Sprutjournal!F45</f>
        <v>0</v>
      </c>
      <c r="B39" s="52">
        <f>Sprutjournal!F46</f>
        <v>0</v>
      </c>
      <c r="C39" s="52"/>
      <c r="D39" s="90"/>
      <c r="F39" s="84"/>
      <c r="G39" s="91" t="s">
        <v>250</v>
      </c>
      <c r="H39" s="91" t="s">
        <v>250</v>
      </c>
      <c r="I39" s="91" t="s">
        <v>250</v>
      </c>
      <c r="J39" s="91" t="s">
        <v>250</v>
      </c>
    </row>
    <row r="40" spans="1:10" ht="12.75">
      <c r="A40" s="62">
        <f>Sprutjournal!F50</f>
        <v>0</v>
      </c>
      <c r="B40" s="46">
        <f>Sprutjournal!F51</f>
        <v>0</v>
      </c>
      <c r="C40" s="46"/>
      <c r="D40" s="63"/>
      <c r="F40" s="84" t="s">
        <v>199</v>
      </c>
      <c r="G40" s="91" t="str">
        <f aca="true" t="shared" si="3" ref="G40:J41">B17</f>
        <v>Normal</v>
      </c>
      <c r="H40" s="91" t="str">
        <f t="shared" si="3"/>
        <v>Dry</v>
      </c>
      <c r="I40" s="91" t="str">
        <f t="shared" si="3"/>
        <v>Dry</v>
      </c>
      <c r="J40" s="91" t="str">
        <f t="shared" si="3"/>
        <v>Dry</v>
      </c>
    </row>
    <row r="41" spans="1:10" ht="12.75">
      <c r="A41" s="86" t="str">
        <f>Sprutjournal!C$55</f>
        <v>Övr: antal/m2</v>
      </c>
      <c r="B41" s="51">
        <f>Sprutjournal!F55</f>
        <v>0</v>
      </c>
      <c r="C41" s="51"/>
      <c r="D41" s="87"/>
      <c r="F41" s="84" t="s">
        <v>200</v>
      </c>
      <c r="G41" s="91">
        <f t="shared" si="3"/>
        <v>10</v>
      </c>
      <c r="H41" s="91">
        <f t="shared" si="3"/>
        <v>0</v>
      </c>
      <c r="I41" s="91">
        <f t="shared" si="3"/>
        <v>0</v>
      </c>
      <c r="J41" s="91">
        <f t="shared" si="3"/>
        <v>0</v>
      </c>
    </row>
    <row r="42" spans="1:10" ht="12.75">
      <c r="A42" s="89" t="s">
        <v>2</v>
      </c>
      <c r="B42" s="61">
        <f>Sprutjournal!H$2</f>
        <v>0</v>
      </c>
      <c r="C42" s="52" t="s">
        <v>231</v>
      </c>
      <c r="D42" s="90"/>
      <c r="F42" s="84" t="s">
        <v>249</v>
      </c>
      <c r="G42" s="91"/>
      <c r="H42" s="91"/>
      <c r="I42" s="91"/>
      <c r="J42" s="91"/>
    </row>
    <row r="43" spans="1:4" ht="12.75">
      <c r="A43" s="89" t="s">
        <v>0</v>
      </c>
      <c r="B43" s="52">
        <f>D7</f>
        <v>0</v>
      </c>
      <c r="C43" s="52"/>
      <c r="D43" s="90"/>
    </row>
    <row r="44" spans="1:10" ht="12.75">
      <c r="A44" s="89">
        <f>Sprutjournal!H25</f>
        <v>0</v>
      </c>
      <c r="B44" s="52">
        <f>Sprutjournal!H26</f>
        <v>0</v>
      </c>
      <c r="C44" s="52"/>
      <c r="D44" s="90"/>
      <c r="F44" s="94" t="s">
        <v>253</v>
      </c>
      <c r="G44" s="95">
        <f>Sprutjournal!D$2</f>
        <v>42303</v>
      </c>
      <c r="H44" s="95">
        <f>Sprutjournal!F$2</f>
        <v>0</v>
      </c>
      <c r="I44" s="95">
        <f>Sprutjournal!H$2</f>
        <v>0</v>
      </c>
      <c r="J44" s="95">
        <f>Sprutjournal!J$2</f>
        <v>0</v>
      </c>
    </row>
    <row r="45" spans="1:10" ht="12.75">
      <c r="A45" s="89">
        <f>Sprutjournal!H30</f>
        <v>0</v>
      </c>
      <c r="B45" s="52">
        <f>Sprutjournal!H31</f>
        <v>0</v>
      </c>
      <c r="C45" s="52"/>
      <c r="D45" s="90"/>
      <c r="F45" s="96" t="s">
        <v>254</v>
      </c>
      <c r="G45" s="97" t="str">
        <f>Sprutjournal!D25</f>
        <v>ÖRTOGRÄS</v>
      </c>
      <c r="H45" s="97">
        <f>Sprutjournal!F25</f>
        <v>0</v>
      </c>
      <c r="I45" s="97">
        <f>Sprutjournal!H25</f>
        <v>0</v>
      </c>
      <c r="J45" s="97">
        <f>Sprutjournal!J25</f>
        <v>0</v>
      </c>
    </row>
    <row r="46" spans="1:10" ht="12.75">
      <c r="A46" s="89">
        <f>Sprutjournal!H35</f>
        <v>0</v>
      </c>
      <c r="B46" s="52">
        <f>Sprutjournal!H36</f>
        <v>0</v>
      </c>
      <c r="C46" s="52"/>
      <c r="D46" s="90"/>
      <c r="F46" s="96"/>
      <c r="G46" s="98" t="s">
        <v>263</v>
      </c>
      <c r="H46" s="98" t="s">
        <v>263</v>
      </c>
      <c r="I46" s="98" t="s">
        <v>263</v>
      </c>
      <c r="J46" s="98" t="s">
        <v>263</v>
      </c>
    </row>
    <row r="47" spans="1:10" ht="12.75">
      <c r="A47" s="89">
        <f>Sprutjournal!H40</f>
        <v>0</v>
      </c>
      <c r="B47" s="52">
        <f>Sprutjournal!H41</f>
        <v>0</v>
      </c>
      <c r="C47" s="52"/>
      <c r="D47" s="90"/>
      <c r="F47" s="99"/>
      <c r="G47" s="100" t="s">
        <v>0</v>
      </c>
      <c r="H47" s="100" t="s">
        <v>0</v>
      </c>
      <c r="I47" s="100" t="s">
        <v>0</v>
      </c>
      <c r="J47" s="100" t="s">
        <v>0</v>
      </c>
    </row>
    <row r="48" spans="1:10" ht="12.75">
      <c r="A48" s="89">
        <f>Sprutjournal!H45</f>
        <v>0</v>
      </c>
      <c r="B48" s="52">
        <f>Sprutjournal!H46</f>
        <v>0</v>
      </c>
      <c r="C48" s="52"/>
      <c r="D48" s="90"/>
      <c r="F48" s="96" t="s">
        <v>267</v>
      </c>
      <c r="G48" s="97">
        <f>Sprutjournal!D29</f>
        <v>10</v>
      </c>
      <c r="H48" s="97">
        <f>Sprutjournal!F29</f>
        <v>0</v>
      </c>
      <c r="I48" s="97">
        <f>Sprutjournal!H29</f>
        <v>0</v>
      </c>
      <c r="J48" s="97">
        <f>Sprutjournal!J29</f>
        <v>0</v>
      </c>
    </row>
    <row r="49" spans="1:10" ht="12.75">
      <c r="A49" s="62">
        <f>Sprutjournal!H50</f>
        <v>0</v>
      </c>
      <c r="B49" s="46">
        <f>Sprutjournal!H51</f>
        <v>0</v>
      </c>
      <c r="C49" s="46"/>
      <c r="D49" s="63"/>
      <c r="F49" s="96"/>
      <c r="G49" s="101"/>
      <c r="H49" s="101"/>
      <c r="I49" s="101"/>
      <c r="J49" s="101"/>
    </row>
    <row r="50" spans="1:10" ht="12.75">
      <c r="A50" s="86" t="str">
        <f>Sprutjournal!C$55</f>
        <v>Övr: antal/m2</v>
      </c>
      <c r="B50" s="51">
        <f>Sprutjournal!H55</f>
        <v>0</v>
      </c>
      <c r="C50" s="51"/>
      <c r="D50" s="87"/>
      <c r="F50" s="96" t="s">
        <v>0</v>
      </c>
      <c r="G50" s="97">
        <f>Sprutjournal!D27</f>
        <v>0</v>
      </c>
      <c r="H50" s="97">
        <f>Sprutjournal!F27</f>
        <v>0</v>
      </c>
      <c r="I50" s="97">
        <f>Sprutjournal!H27</f>
        <v>0</v>
      </c>
      <c r="J50" s="97">
        <f>Sprutjournal!J27</f>
        <v>0</v>
      </c>
    </row>
    <row r="51" spans="1:10" ht="12.75">
      <c r="A51" s="89" t="s">
        <v>2</v>
      </c>
      <c r="B51" s="61">
        <f>Sprutjournal!J$2</f>
        <v>0</v>
      </c>
      <c r="C51" s="52" t="s">
        <v>232</v>
      </c>
      <c r="D51" s="90"/>
      <c r="F51" s="96"/>
      <c r="G51" s="101"/>
      <c r="H51" s="101"/>
      <c r="I51" s="101"/>
      <c r="J51" s="101"/>
    </row>
    <row r="52" spans="1:10" ht="12.75">
      <c r="A52" s="89" t="s">
        <v>0</v>
      </c>
      <c r="B52" s="52">
        <f>E7</f>
        <v>0</v>
      </c>
      <c r="C52" s="52"/>
      <c r="D52" s="90"/>
      <c r="F52" s="96"/>
      <c r="G52" s="97">
        <f>Sprutjournal!D28</f>
        <v>0</v>
      </c>
      <c r="H52" s="97">
        <f>Sprutjournal!F28</f>
        <v>0</v>
      </c>
      <c r="I52" s="97">
        <f>Sprutjournal!H28</f>
        <v>0</v>
      </c>
      <c r="J52" s="97">
        <f>Sprutjournal!J28</f>
        <v>0</v>
      </c>
    </row>
    <row r="53" spans="1:10" ht="12.75">
      <c r="A53" s="89">
        <f>Sprutjournal!J25</f>
        <v>0</v>
      </c>
      <c r="B53" s="52">
        <f>Sprutjournal!J26</f>
        <v>0</v>
      </c>
      <c r="C53" s="52"/>
      <c r="D53" s="90"/>
      <c r="F53" s="96" t="s">
        <v>255</v>
      </c>
      <c r="G53" s="97"/>
      <c r="H53" s="97"/>
      <c r="I53" s="97"/>
      <c r="J53" s="97"/>
    </row>
    <row r="54" spans="1:10" ht="12.75">
      <c r="A54" s="89">
        <f>Sprutjournal!J30</f>
        <v>0</v>
      </c>
      <c r="B54" s="52">
        <f>Sprutjournal!J31</f>
        <v>0</v>
      </c>
      <c r="C54" s="52"/>
      <c r="D54" s="90"/>
      <c r="F54" s="96"/>
      <c r="G54" s="97" t="s">
        <v>257</v>
      </c>
      <c r="H54" s="97" t="s">
        <v>257</v>
      </c>
      <c r="I54" s="97" t="s">
        <v>257</v>
      </c>
      <c r="J54" s="97" t="s">
        <v>257</v>
      </c>
    </row>
    <row r="55" spans="1:10" ht="12.75">
      <c r="A55" s="89">
        <f>Sprutjournal!J35</f>
        <v>0</v>
      </c>
      <c r="B55" s="52">
        <f>Sprutjournal!J36</f>
        <v>0</v>
      </c>
      <c r="C55" s="52"/>
      <c r="D55" s="90"/>
      <c r="F55" s="96" t="s">
        <v>256</v>
      </c>
      <c r="G55" s="97">
        <f>Sprutjournal!E29</f>
        <v>1.5</v>
      </c>
      <c r="H55" s="97">
        <f>Sprutjournal!G29</f>
        <v>0</v>
      </c>
      <c r="I55" s="97">
        <f>Sprutjournal!I29</f>
        <v>0</v>
      </c>
      <c r="J55" s="97">
        <f>Sprutjournal!K29</f>
        <v>0</v>
      </c>
    </row>
    <row r="56" spans="1:10" ht="12.75">
      <c r="A56" s="89">
        <f>Sprutjournal!J40</f>
        <v>0</v>
      </c>
      <c r="B56" s="52">
        <f>Sprutjournal!J41</f>
        <v>0</v>
      </c>
      <c r="C56" s="52"/>
      <c r="D56" s="90"/>
      <c r="F56" s="96"/>
      <c r="G56" s="90" t="s">
        <v>257</v>
      </c>
      <c r="H56" s="90" t="s">
        <v>257</v>
      </c>
      <c r="I56" s="90" t="s">
        <v>257</v>
      </c>
      <c r="J56" s="90" t="s">
        <v>257</v>
      </c>
    </row>
    <row r="57" spans="1:10" ht="12.75">
      <c r="A57" s="89">
        <f>Sprutjournal!J45</f>
        <v>0</v>
      </c>
      <c r="B57" s="52">
        <f>Sprutjournal!J46</f>
        <v>0</v>
      </c>
      <c r="C57" s="52"/>
      <c r="D57" s="90"/>
      <c r="F57" s="96" t="s">
        <v>258</v>
      </c>
      <c r="G57" s="97">
        <f>Sprutjournal!E27</f>
        <v>0</v>
      </c>
      <c r="H57" s="97">
        <f>Sprutjournal!G27</f>
        <v>0</v>
      </c>
      <c r="I57" s="97">
        <f>Sprutjournal!I27</f>
        <v>0</v>
      </c>
      <c r="J57" s="97">
        <f>Sprutjournal!K27</f>
        <v>0</v>
      </c>
    </row>
    <row r="58" spans="1:10" ht="12.75">
      <c r="A58" s="89">
        <f>Sprutjournal!J50</f>
        <v>0</v>
      </c>
      <c r="B58" s="52">
        <f>Sprutjournal!J51</f>
        <v>0</v>
      </c>
      <c r="C58" s="52"/>
      <c r="D58" s="90"/>
      <c r="F58" s="96" t="s">
        <v>259</v>
      </c>
      <c r="G58" s="97">
        <f>Sprutjournal!E28</f>
        <v>0</v>
      </c>
      <c r="H58" s="97">
        <f>Sprutjournal!G28</f>
        <v>0</v>
      </c>
      <c r="I58" s="97">
        <f>Sprutjournal!I28</f>
        <v>0</v>
      </c>
      <c r="J58" s="97">
        <f>Sprutjournal!K28</f>
        <v>0</v>
      </c>
    </row>
    <row r="59" spans="1:10" ht="12.75">
      <c r="A59" s="62" t="str">
        <f>Sprutjournal!C$55</f>
        <v>Övr: antal/m2</v>
      </c>
      <c r="B59" s="46">
        <f>Sprutjournal!J55</f>
        <v>0</v>
      </c>
      <c r="C59" s="46"/>
      <c r="D59" s="63"/>
      <c r="F59" s="96" t="s">
        <v>260</v>
      </c>
      <c r="G59" s="90">
        <f>Sprutjournal!D26</f>
        <v>1</v>
      </c>
      <c r="H59" s="90">
        <f>Sprutjournal!F26</f>
        <v>0</v>
      </c>
      <c r="I59" s="90">
        <f>Sprutjournal!H26</f>
        <v>0</v>
      </c>
      <c r="J59" s="90">
        <f>Sprutjournal!J26</f>
        <v>0</v>
      </c>
    </row>
    <row r="60" spans="1:10" ht="12.75">
      <c r="A60" s="52"/>
      <c r="B60" s="52"/>
      <c r="C60" s="52"/>
      <c r="D60" s="52"/>
      <c r="F60" s="102"/>
      <c r="G60" s="97" t="s">
        <v>261</v>
      </c>
      <c r="H60" s="97" t="s">
        <v>261</v>
      </c>
      <c r="I60" s="97" t="s">
        <v>261</v>
      </c>
      <c r="J60" s="97" t="s">
        <v>261</v>
      </c>
    </row>
    <row r="61" spans="1:10" ht="12.75">
      <c r="A61" s="52"/>
      <c r="B61" s="52"/>
      <c r="C61" s="52"/>
      <c r="D61" s="52"/>
      <c r="E61" s="103"/>
      <c r="F61" s="96" t="s">
        <v>262</v>
      </c>
      <c r="G61" s="98"/>
      <c r="H61" s="98"/>
      <c r="I61" s="98"/>
      <c r="J61" s="98"/>
    </row>
    <row r="62" spans="1:10" ht="12.75">
      <c r="A62" s="52"/>
      <c r="B62" s="52"/>
      <c r="C62" s="52"/>
      <c r="D62" s="52"/>
      <c r="E62" s="103"/>
      <c r="F62" s="104"/>
      <c r="G62" s="105" t="s">
        <v>186</v>
      </c>
      <c r="H62" s="105" t="s">
        <v>186</v>
      </c>
      <c r="I62" s="105" t="s">
        <v>186</v>
      </c>
      <c r="J62" s="105" t="s">
        <v>186</v>
      </c>
    </row>
    <row r="63" spans="1:10" ht="12.75">
      <c r="A63" s="52"/>
      <c r="B63" s="52"/>
      <c r="C63" s="52"/>
      <c r="D63" s="52"/>
      <c r="E63" s="103"/>
      <c r="F63" s="94" t="s">
        <v>253</v>
      </c>
      <c r="G63" s="95">
        <f>Sprutjournal!D$2</f>
        <v>42303</v>
      </c>
      <c r="H63" s="95">
        <f>Sprutjournal!F$2</f>
        <v>0</v>
      </c>
      <c r="I63" s="95">
        <f>Sprutjournal!H$2</f>
        <v>0</v>
      </c>
      <c r="J63" s="95">
        <f>Sprutjournal!J$2</f>
        <v>0</v>
      </c>
    </row>
    <row r="64" spans="1:10" ht="12.75">
      <c r="A64" s="52"/>
      <c r="B64" s="52"/>
      <c r="C64" s="52"/>
      <c r="D64" s="52"/>
      <c r="E64" s="103"/>
      <c r="F64" s="96" t="s">
        <v>254</v>
      </c>
      <c r="G64" s="97" t="str">
        <f>Sprutjournal!D30</f>
        <v>GRÄSOGRÄS</v>
      </c>
      <c r="H64" s="97">
        <f>Sprutjournal!F30</f>
        <v>0</v>
      </c>
      <c r="I64" s="97">
        <f>Sprutjournal!H30</f>
        <v>0</v>
      </c>
      <c r="J64" s="97">
        <f>Sprutjournal!J30</f>
        <v>0</v>
      </c>
    </row>
    <row r="65" spans="1:10" ht="12.75">
      <c r="A65" s="52"/>
      <c r="B65" s="52"/>
      <c r="C65" s="52"/>
      <c r="D65" s="52"/>
      <c r="E65" s="103"/>
      <c r="F65" s="96"/>
      <c r="G65" s="98" t="s">
        <v>263</v>
      </c>
      <c r="H65" s="98" t="s">
        <v>263</v>
      </c>
      <c r="I65" s="98" t="s">
        <v>263</v>
      </c>
      <c r="J65" s="98" t="s">
        <v>263</v>
      </c>
    </row>
    <row r="66" spans="1:10" ht="12.75">
      <c r="A66" s="52"/>
      <c r="B66" s="52"/>
      <c r="C66" s="52"/>
      <c r="D66" s="52"/>
      <c r="E66" s="103"/>
      <c r="F66" s="99"/>
      <c r="G66" s="100" t="s">
        <v>0</v>
      </c>
      <c r="H66" s="100" t="s">
        <v>0</v>
      </c>
      <c r="I66" s="100" t="s">
        <v>0</v>
      </c>
      <c r="J66" s="100" t="s">
        <v>0</v>
      </c>
    </row>
    <row r="67" spans="1:10" ht="12.75">
      <c r="A67" s="52"/>
      <c r="B67" s="52"/>
      <c r="C67" s="52"/>
      <c r="D67" s="52"/>
      <c r="E67" s="103"/>
      <c r="F67" s="96" t="s">
        <v>267</v>
      </c>
      <c r="G67" s="97">
        <f>Sprutjournal!D34</f>
        <v>10</v>
      </c>
      <c r="H67" s="97">
        <f>Sprutjournal!F34</f>
        <v>0</v>
      </c>
      <c r="I67" s="97">
        <f>Sprutjournal!H34</f>
        <v>0</v>
      </c>
      <c r="J67" s="97">
        <f>Sprutjournal!J34</f>
        <v>0</v>
      </c>
    </row>
    <row r="68" spans="1:10" ht="12.75">
      <c r="A68" s="52"/>
      <c r="B68" s="52"/>
      <c r="C68" s="52"/>
      <c r="D68" s="52"/>
      <c r="E68" s="103"/>
      <c r="F68" s="96"/>
      <c r="G68" s="101"/>
      <c r="H68" s="101"/>
      <c r="I68" s="101"/>
      <c r="J68" s="101"/>
    </row>
    <row r="69" spans="1:10" ht="12.75">
      <c r="A69" s="52"/>
      <c r="B69" s="52"/>
      <c r="C69" s="52"/>
      <c r="D69" s="52"/>
      <c r="E69" s="103"/>
      <c r="F69" s="96" t="s">
        <v>0</v>
      </c>
      <c r="G69" s="97">
        <f>Sprutjournal!D32</f>
        <v>0</v>
      </c>
      <c r="H69" s="97">
        <f>Sprutjournal!F32</f>
        <v>0</v>
      </c>
      <c r="I69" s="97">
        <f>Sprutjournal!H32</f>
        <v>0</v>
      </c>
      <c r="J69" s="97">
        <f>Sprutjournal!J32</f>
        <v>0</v>
      </c>
    </row>
    <row r="70" spans="5:10" ht="12.75">
      <c r="E70" s="103"/>
      <c r="F70" s="96"/>
      <c r="G70" s="101"/>
      <c r="H70" s="101"/>
      <c r="I70" s="101"/>
      <c r="J70" s="101"/>
    </row>
    <row r="71" spans="5:10" ht="12.75">
      <c r="E71" s="103"/>
      <c r="F71" s="96"/>
      <c r="G71" s="97">
        <f>Sprutjournal!D33</f>
        <v>0</v>
      </c>
      <c r="H71" s="97">
        <f>Sprutjournal!F33</f>
        <v>0</v>
      </c>
      <c r="I71" s="97">
        <f>Sprutjournal!H33</f>
        <v>0</v>
      </c>
      <c r="J71" s="97">
        <f>Sprutjournal!J33</f>
        <v>0</v>
      </c>
    </row>
    <row r="72" spans="5:10" ht="12.75">
      <c r="E72" s="103"/>
      <c r="F72" s="96" t="s">
        <v>255</v>
      </c>
      <c r="G72" s="97"/>
      <c r="H72" s="97"/>
      <c r="I72" s="97"/>
      <c r="J72" s="97"/>
    </row>
    <row r="73" spans="5:10" ht="12.75">
      <c r="E73" s="103"/>
      <c r="F73" s="96"/>
      <c r="G73" s="97" t="s">
        <v>257</v>
      </c>
      <c r="H73" s="97" t="s">
        <v>257</v>
      </c>
      <c r="I73" s="97" t="s">
        <v>257</v>
      </c>
      <c r="J73" s="97" t="s">
        <v>257</v>
      </c>
    </row>
    <row r="74" spans="5:10" ht="12.75">
      <c r="E74" s="103"/>
      <c r="F74" s="96" t="s">
        <v>256</v>
      </c>
      <c r="G74" s="97">
        <f>Sprutjournal!E34</f>
        <v>1.5</v>
      </c>
      <c r="H74" s="97">
        <f>Sprutjournal!G34</f>
        <v>0</v>
      </c>
      <c r="I74" s="97">
        <f>Sprutjournal!I34</f>
        <v>0</v>
      </c>
      <c r="J74" s="97">
        <f>Sprutjournal!K34</f>
        <v>0</v>
      </c>
    </row>
    <row r="75" spans="5:10" ht="12.75">
      <c r="E75" s="103"/>
      <c r="F75" s="96"/>
      <c r="G75" s="90" t="s">
        <v>257</v>
      </c>
      <c r="H75" s="90" t="s">
        <v>257</v>
      </c>
      <c r="I75" s="90" t="s">
        <v>257</v>
      </c>
      <c r="J75" s="90" t="s">
        <v>257</v>
      </c>
    </row>
    <row r="76" spans="5:10" ht="12.75">
      <c r="E76" s="103"/>
      <c r="F76" s="96" t="s">
        <v>258</v>
      </c>
      <c r="G76" s="97">
        <f>Sprutjournal!E32</f>
        <v>0</v>
      </c>
      <c r="H76" s="97">
        <f>Sprutjournal!G32</f>
        <v>0</v>
      </c>
      <c r="I76" s="97">
        <f>Sprutjournal!I32</f>
        <v>0</v>
      </c>
      <c r="J76" s="97">
        <f>Sprutjournal!K32</f>
        <v>0</v>
      </c>
    </row>
    <row r="77" spans="5:10" ht="12.75">
      <c r="E77" s="103"/>
      <c r="F77" s="96" t="s">
        <v>259</v>
      </c>
      <c r="G77" s="97">
        <f>Sprutjournal!E33</f>
        <v>0</v>
      </c>
      <c r="H77" s="97">
        <f>Sprutjournal!G33</f>
        <v>0</v>
      </c>
      <c r="I77" s="97">
        <f>Sprutjournal!I33</f>
        <v>0</v>
      </c>
      <c r="J77" s="97">
        <f>Sprutjournal!K33</f>
        <v>0</v>
      </c>
    </row>
    <row r="78" spans="5:10" ht="12.75">
      <c r="E78" s="103"/>
      <c r="F78" s="96" t="s">
        <v>260</v>
      </c>
      <c r="G78" s="90">
        <f>Sprutjournal!D31</f>
        <v>1</v>
      </c>
      <c r="H78" s="90">
        <f>Sprutjournal!F31</f>
        <v>0</v>
      </c>
      <c r="I78" s="90">
        <f>Sprutjournal!H31</f>
        <v>0</v>
      </c>
      <c r="J78" s="90">
        <f>Sprutjournal!J31</f>
        <v>0</v>
      </c>
    </row>
    <row r="79" spans="5:10" ht="12.75">
      <c r="E79" s="103"/>
      <c r="F79" s="102"/>
      <c r="G79" s="97" t="s">
        <v>261</v>
      </c>
      <c r="H79" s="97" t="s">
        <v>261</v>
      </c>
      <c r="I79" s="97" t="s">
        <v>261</v>
      </c>
      <c r="J79" s="97" t="s">
        <v>261</v>
      </c>
    </row>
    <row r="80" spans="5:10" ht="12.75">
      <c r="E80" s="103"/>
      <c r="F80" s="96" t="s">
        <v>262</v>
      </c>
      <c r="G80" s="98"/>
      <c r="H80" s="98"/>
      <c r="I80" s="98"/>
      <c r="J80" s="98"/>
    </row>
    <row r="81" spans="5:10" ht="12.75">
      <c r="E81" s="103"/>
      <c r="F81" s="104"/>
      <c r="G81" s="105" t="s">
        <v>186</v>
      </c>
      <c r="H81" s="105" t="s">
        <v>186</v>
      </c>
      <c r="I81" s="105" t="s">
        <v>186</v>
      </c>
      <c r="J81" s="105" t="s">
        <v>186</v>
      </c>
    </row>
    <row r="82" spans="5:10" ht="12.75">
      <c r="E82" s="103"/>
      <c r="F82" s="94" t="s">
        <v>253</v>
      </c>
      <c r="G82" s="95">
        <f>Sprutjournal!D$2</f>
        <v>42303</v>
      </c>
      <c r="H82" s="95">
        <f>Sprutjournal!F$2</f>
        <v>0</v>
      </c>
      <c r="I82" s="95">
        <f>Sprutjournal!H$2</f>
        <v>0</v>
      </c>
      <c r="J82" s="95">
        <f>Sprutjournal!J$2</f>
        <v>0</v>
      </c>
    </row>
    <row r="83" spans="5:10" ht="12.75">
      <c r="E83" s="103"/>
      <c r="F83" s="96" t="s">
        <v>254</v>
      </c>
      <c r="G83" s="97">
        <f>Sprutjournal!D35</f>
        <v>0</v>
      </c>
      <c r="H83" s="97">
        <f>Sprutjournal!F35</f>
        <v>0</v>
      </c>
      <c r="I83" s="97">
        <f>Sprutjournal!H35</f>
        <v>0</v>
      </c>
      <c r="J83" s="97">
        <f>Sprutjournal!J35</f>
        <v>0</v>
      </c>
    </row>
    <row r="84" spans="5:10" ht="12.75">
      <c r="E84" s="103"/>
      <c r="F84" s="96"/>
      <c r="G84" s="98" t="s">
        <v>263</v>
      </c>
      <c r="H84" s="98" t="s">
        <v>263</v>
      </c>
      <c r="I84" s="98" t="s">
        <v>263</v>
      </c>
      <c r="J84" s="98" t="s">
        <v>263</v>
      </c>
    </row>
    <row r="85" spans="5:10" ht="12.75">
      <c r="E85" s="103"/>
      <c r="F85" s="99"/>
      <c r="G85" s="100" t="s">
        <v>0</v>
      </c>
      <c r="H85" s="100" t="s">
        <v>0</v>
      </c>
      <c r="I85" s="100" t="s">
        <v>0</v>
      </c>
      <c r="J85" s="100" t="s">
        <v>0</v>
      </c>
    </row>
    <row r="86" spans="5:10" ht="12.75">
      <c r="E86" s="103"/>
      <c r="F86" s="96" t="s">
        <v>267</v>
      </c>
      <c r="G86" s="97">
        <f>Sprutjournal!D39</f>
        <v>0</v>
      </c>
      <c r="H86" s="97">
        <f>Sprutjournal!F39</f>
        <v>0</v>
      </c>
      <c r="I86" s="97">
        <f>Sprutjournal!H39</f>
        <v>0</v>
      </c>
      <c r="J86" s="97">
        <f>Sprutjournal!J39</f>
        <v>0</v>
      </c>
    </row>
    <row r="87" spans="5:10" ht="12.75">
      <c r="E87" s="103"/>
      <c r="F87" s="96"/>
      <c r="G87" s="101"/>
      <c r="H87" s="101"/>
      <c r="I87" s="101"/>
      <c r="J87" s="101"/>
    </row>
    <row r="88" spans="5:10" ht="12.75">
      <c r="E88" s="103"/>
      <c r="F88" s="96" t="s">
        <v>0</v>
      </c>
      <c r="G88" s="97">
        <f>Sprutjournal!D37</f>
        <v>0</v>
      </c>
      <c r="H88" s="97">
        <f>Sprutjournal!F37</f>
        <v>0</v>
      </c>
      <c r="I88" s="97">
        <f>Sprutjournal!H37</f>
        <v>0</v>
      </c>
      <c r="J88" s="97">
        <f>Sprutjournal!J37</f>
        <v>0</v>
      </c>
    </row>
    <row r="89" spans="5:10" ht="12.75">
      <c r="E89" s="103"/>
      <c r="F89" s="96"/>
      <c r="G89" s="101"/>
      <c r="H89" s="101"/>
      <c r="I89" s="101"/>
      <c r="J89" s="101"/>
    </row>
    <row r="90" spans="5:10" ht="12.75">
      <c r="E90" s="103"/>
      <c r="F90" s="96"/>
      <c r="G90" s="97">
        <f>Sprutjournal!D38</f>
        <v>0</v>
      </c>
      <c r="H90" s="97">
        <f>Sprutjournal!F38</f>
        <v>0</v>
      </c>
      <c r="I90" s="97">
        <f>Sprutjournal!H38</f>
        <v>0</v>
      </c>
      <c r="J90" s="97">
        <f>Sprutjournal!J38</f>
        <v>0</v>
      </c>
    </row>
    <row r="91" spans="5:10" ht="12.75">
      <c r="E91" s="103"/>
      <c r="F91" s="96" t="s">
        <v>255</v>
      </c>
      <c r="G91" s="97"/>
      <c r="H91" s="97"/>
      <c r="I91" s="97"/>
      <c r="J91" s="97"/>
    </row>
    <row r="92" spans="5:10" ht="12.75">
      <c r="E92" s="103"/>
      <c r="F92" s="96"/>
      <c r="G92" s="97" t="s">
        <v>257</v>
      </c>
      <c r="H92" s="97" t="s">
        <v>257</v>
      </c>
      <c r="I92" s="97" t="s">
        <v>257</v>
      </c>
      <c r="J92" s="97" t="s">
        <v>257</v>
      </c>
    </row>
    <row r="93" spans="5:10" ht="12.75">
      <c r="E93" s="103"/>
      <c r="F93" s="96" t="s">
        <v>256</v>
      </c>
      <c r="G93" s="97">
        <f>Sprutjournal!E39</f>
        <v>0</v>
      </c>
      <c r="H93" s="97">
        <f>Sprutjournal!G39</f>
        <v>0</v>
      </c>
      <c r="I93" s="97">
        <f>Sprutjournal!I39</f>
        <v>0</v>
      </c>
      <c r="J93" s="97">
        <f>Sprutjournal!K39</f>
        <v>0</v>
      </c>
    </row>
    <row r="94" spans="5:10" ht="12.75">
      <c r="E94" s="103"/>
      <c r="F94" s="96"/>
      <c r="G94" s="90" t="s">
        <v>257</v>
      </c>
      <c r="H94" s="90" t="s">
        <v>257</v>
      </c>
      <c r="I94" s="90" t="s">
        <v>257</v>
      </c>
      <c r="J94" s="90" t="s">
        <v>257</v>
      </c>
    </row>
    <row r="95" spans="5:10" ht="12.75">
      <c r="E95" s="103"/>
      <c r="F95" s="96" t="s">
        <v>258</v>
      </c>
      <c r="G95" s="97">
        <f>Sprutjournal!E37</f>
        <v>0</v>
      </c>
      <c r="H95" s="97">
        <f>Sprutjournal!G37</f>
        <v>0</v>
      </c>
      <c r="I95" s="97">
        <f>Sprutjournal!I37</f>
        <v>0</v>
      </c>
      <c r="J95" s="97">
        <f>Sprutjournal!K37</f>
        <v>0</v>
      </c>
    </row>
    <row r="96" spans="5:10" ht="12.75">
      <c r="E96" s="103"/>
      <c r="F96" s="96" t="s">
        <v>259</v>
      </c>
      <c r="G96" s="97">
        <f>Sprutjournal!E38</f>
        <v>0</v>
      </c>
      <c r="H96" s="97">
        <f>Sprutjournal!G38</f>
        <v>0</v>
      </c>
      <c r="I96" s="97">
        <f>Sprutjournal!I38</f>
        <v>0</v>
      </c>
      <c r="J96" s="97">
        <f>Sprutjournal!K38</f>
        <v>0</v>
      </c>
    </row>
    <row r="97" spans="5:10" ht="12.75">
      <c r="E97" s="103"/>
      <c r="F97" s="96" t="s">
        <v>260</v>
      </c>
      <c r="G97" s="90">
        <f>Sprutjournal!D36</f>
        <v>0</v>
      </c>
      <c r="H97" s="90">
        <f>Sprutjournal!F36</f>
        <v>0</v>
      </c>
      <c r="I97" s="90">
        <f>Sprutjournal!H36</f>
        <v>0</v>
      </c>
      <c r="J97" s="90">
        <f>Sprutjournal!J36</f>
        <v>0</v>
      </c>
    </row>
    <row r="98" spans="5:10" ht="12.75">
      <c r="E98" s="103"/>
      <c r="F98" s="102"/>
      <c r="G98" s="97" t="s">
        <v>261</v>
      </c>
      <c r="H98" s="97" t="s">
        <v>261</v>
      </c>
      <c r="I98" s="97" t="s">
        <v>261</v>
      </c>
      <c r="J98" s="97" t="s">
        <v>261</v>
      </c>
    </row>
    <row r="99" spans="5:10" ht="12.75">
      <c r="E99" s="103"/>
      <c r="F99" s="96" t="s">
        <v>262</v>
      </c>
      <c r="G99" s="98"/>
      <c r="H99" s="98"/>
      <c r="I99" s="98"/>
      <c r="J99" s="98"/>
    </row>
    <row r="100" spans="5:10" ht="12.75">
      <c r="E100" s="103"/>
      <c r="F100" s="104"/>
      <c r="G100" s="105" t="s">
        <v>186</v>
      </c>
      <c r="H100" s="105" t="s">
        <v>186</v>
      </c>
      <c r="I100" s="105" t="s">
        <v>186</v>
      </c>
      <c r="J100" s="105" t="s">
        <v>186</v>
      </c>
    </row>
    <row r="101" spans="5:10" ht="12.75">
      <c r="E101" s="103"/>
      <c r="F101" s="94" t="s">
        <v>253</v>
      </c>
      <c r="G101" s="95">
        <f>Sprutjournal!D$2</f>
        <v>42303</v>
      </c>
      <c r="H101" s="95">
        <f>Sprutjournal!F$2</f>
        <v>0</v>
      </c>
      <c r="I101" s="95">
        <f>Sprutjournal!H$2</f>
        <v>0</v>
      </c>
      <c r="J101" s="95">
        <f>Sprutjournal!J$2</f>
        <v>0</v>
      </c>
    </row>
    <row r="102" spans="5:10" ht="12.75">
      <c r="E102" s="103"/>
      <c r="F102" s="96" t="s">
        <v>254</v>
      </c>
      <c r="G102" s="97">
        <f>Sprutjournal!D40</f>
        <v>0</v>
      </c>
      <c r="H102" s="97">
        <f>Sprutjournal!F40</f>
        <v>0</v>
      </c>
      <c r="I102" s="97">
        <f>Sprutjournal!H40</f>
        <v>0</v>
      </c>
      <c r="J102" s="97">
        <f>Sprutjournal!J40</f>
        <v>0</v>
      </c>
    </row>
    <row r="103" spans="5:10" ht="12.75">
      <c r="E103" s="103"/>
      <c r="F103" s="96"/>
      <c r="G103" s="98" t="s">
        <v>263</v>
      </c>
      <c r="H103" s="98" t="s">
        <v>263</v>
      </c>
      <c r="I103" s="98" t="s">
        <v>263</v>
      </c>
      <c r="J103" s="98" t="s">
        <v>263</v>
      </c>
    </row>
    <row r="104" spans="5:10" ht="12.75">
      <c r="E104" s="103"/>
      <c r="F104" s="99"/>
      <c r="G104" s="100" t="s">
        <v>0</v>
      </c>
      <c r="H104" s="100" t="s">
        <v>0</v>
      </c>
      <c r="I104" s="100" t="s">
        <v>0</v>
      </c>
      <c r="J104" s="100" t="s">
        <v>0</v>
      </c>
    </row>
    <row r="105" spans="5:10" ht="12.75">
      <c r="E105" s="103"/>
      <c r="F105" s="96" t="s">
        <v>267</v>
      </c>
      <c r="G105" s="97">
        <f>Sprutjournal!D44</f>
        <v>0</v>
      </c>
      <c r="H105" s="97">
        <f>Sprutjournal!F44</f>
        <v>0</v>
      </c>
      <c r="I105" s="97">
        <f>Sprutjournal!H44</f>
        <v>0</v>
      </c>
      <c r="J105" s="97">
        <f>Sprutjournal!J44</f>
        <v>0</v>
      </c>
    </row>
    <row r="106" spans="5:10" ht="12.75">
      <c r="E106" s="103"/>
      <c r="F106" s="96"/>
      <c r="G106" s="101"/>
      <c r="H106" s="101"/>
      <c r="I106" s="101"/>
      <c r="J106" s="101"/>
    </row>
    <row r="107" spans="5:10" ht="12.75">
      <c r="E107" s="103"/>
      <c r="F107" s="96" t="s">
        <v>0</v>
      </c>
      <c r="G107" s="97">
        <f>Sprutjournal!D42</f>
        <v>0</v>
      </c>
      <c r="H107" s="97">
        <f>Sprutjournal!F42</f>
        <v>0</v>
      </c>
      <c r="I107" s="97">
        <f>Sprutjournal!H42</f>
        <v>0</v>
      </c>
      <c r="J107" s="97">
        <f>Sprutjournal!J42</f>
        <v>0</v>
      </c>
    </row>
    <row r="108" spans="5:10" ht="12.75">
      <c r="E108" s="103"/>
      <c r="F108" s="96"/>
      <c r="G108" s="101"/>
      <c r="H108" s="101"/>
      <c r="I108" s="101"/>
      <c r="J108" s="101"/>
    </row>
    <row r="109" spans="5:10" ht="12.75">
      <c r="E109" s="103"/>
      <c r="F109" s="96"/>
      <c r="G109" s="97">
        <f>Sprutjournal!D43</f>
        <v>0</v>
      </c>
      <c r="H109" s="97">
        <f>Sprutjournal!F43</f>
        <v>0</v>
      </c>
      <c r="I109" s="97">
        <f>Sprutjournal!H43</f>
        <v>0</v>
      </c>
      <c r="J109" s="97">
        <f>Sprutjournal!J43</f>
        <v>0</v>
      </c>
    </row>
    <row r="110" spans="5:10" ht="12.75">
      <c r="E110" s="103"/>
      <c r="F110" s="96" t="s">
        <v>255</v>
      </c>
      <c r="G110" s="97"/>
      <c r="H110" s="97"/>
      <c r="I110" s="97"/>
      <c r="J110" s="97"/>
    </row>
    <row r="111" spans="5:10" ht="12.75">
      <c r="E111" s="103"/>
      <c r="F111" s="96"/>
      <c r="G111" s="97" t="s">
        <v>257</v>
      </c>
      <c r="H111" s="97" t="s">
        <v>257</v>
      </c>
      <c r="I111" s="97" t="s">
        <v>257</v>
      </c>
      <c r="J111" s="97" t="s">
        <v>257</v>
      </c>
    </row>
    <row r="112" spans="5:10" ht="12.75">
      <c r="E112" s="103"/>
      <c r="F112" s="96" t="s">
        <v>256</v>
      </c>
      <c r="G112" s="97">
        <f>Sprutjournal!E44</f>
        <v>0</v>
      </c>
      <c r="H112" s="97">
        <f>Sprutjournal!G44</f>
        <v>0</v>
      </c>
      <c r="I112" s="97">
        <f>Sprutjournal!I44</f>
        <v>0</v>
      </c>
      <c r="J112" s="97">
        <f>Sprutjournal!K44</f>
        <v>0</v>
      </c>
    </row>
    <row r="113" spans="5:10" ht="12.75">
      <c r="E113" s="103"/>
      <c r="F113" s="96"/>
      <c r="G113" s="90" t="s">
        <v>257</v>
      </c>
      <c r="H113" s="90" t="s">
        <v>257</v>
      </c>
      <c r="I113" s="90" t="s">
        <v>257</v>
      </c>
      <c r="J113" s="90" t="s">
        <v>257</v>
      </c>
    </row>
    <row r="114" spans="5:10" ht="12.75">
      <c r="E114" s="103"/>
      <c r="F114" s="96" t="s">
        <v>258</v>
      </c>
      <c r="G114" s="97">
        <f>Sprutjournal!E42</f>
        <v>0</v>
      </c>
      <c r="H114" s="97">
        <f>Sprutjournal!G42</f>
        <v>0</v>
      </c>
      <c r="I114" s="97">
        <f>Sprutjournal!I42</f>
        <v>0</v>
      </c>
      <c r="J114" s="97">
        <f>Sprutjournal!K42</f>
        <v>0</v>
      </c>
    </row>
    <row r="115" spans="5:10" ht="12.75">
      <c r="E115" s="103"/>
      <c r="F115" s="96" t="s">
        <v>259</v>
      </c>
      <c r="G115" s="97">
        <f>Sprutjournal!E43</f>
        <v>0</v>
      </c>
      <c r="H115" s="97">
        <f>Sprutjournal!G43</f>
        <v>0</v>
      </c>
      <c r="I115" s="97">
        <f>Sprutjournal!I43</f>
        <v>0</v>
      </c>
      <c r="J115" s="97">
        <f>Sprutjournal!K43</f>
        <v>0</v>
      </c>
    </row>
    <row r="116" spans="5:10" ht="12.75">
      <c r="E116" s="103"/>
      <c r="F116" s="96" t="s">
        <v>260</v>
      </c>
      <c r="G116" s="90">
        <f>Sprutjournal!D41</f>
        <v>0</v>
      </c>
      <c r="H116" s="90">
        <f>Sprutjournal!F41</f>
        <v>0</v>
      </c>
      <c r="I116" s="90">
        <f>Sprutjournal!H41</f>
        <v>0</v>
      </c>
      <c r="J116" s="90">
        <f>Sprutjournal!J41</f>
        <v>0</v>
      </c>
    </row>
    <row r="117" spans="5:10" ht="12.75">
      <c r="E117" s="103"/>
      <c r="F117" s="102"/>
      <c r="G117" s="97" t="s">
        <v>261</v>
      </c>
      <c r="H117" s="97" t="s">
        <v>261</v>
      </c>
      <c r="I117" s="97" t="s">
        <v>261</v>
      </c>
      <c r="J117" s="97" t="s">
        <v>261</v>
      </c>
    </row>
    <row r="118" spans="5:10" ht="12.75">
      <c r="E118" s="103"/>
      <c r="F118" s="96" t="s">
        <v>262</v>
      </c>
      <c r="G118" s="98"/>
      <c r="H118" s="98"/>
      <c r="I118" s="98"/>
      <c r="J118" s="98"/>
    </row>
    <row r="119" spans="5:10" ht="12.75">
      <c r="E119" s="103"/>
      <c r="F119" s="104"/>
      <c r="G119" s="105" t="s">
        <v>186</v>
      </c>
      <c r="H119" s="105" t="s">
        <v>186</v>
      </c>
      <c r="I119" s="105" t="s">
        <v>186</v>
      </c>
      <c r="J119" s="105" t="s">
        <v>186</v>
      </c>
    </row>
    <row r="120" spans="5:10" ht="12.75">
      <c r="E120" s="103"/>
      <c r="F120" s="94" t="s">
        <v>253</v>
      </c>
      <c r="G120" s="95">
        <f>Sprutjournal!D$2</f>
        <v>42303</v>
      </c>
      <c r="H120" s="95">
        <f>Sprutjournal!F$2</f>
        <v>0</v>
      </c>
      <c r="I120" s="95">
        <f>Sprutjournal!H$2</f>
        <v>0</v>
      </c>
      <c r="J120" s="95">
        <f>Sprutjournal!J$2</f>
        <v>0</v>
      </c>
    </row>
    <row r="121" spans="5:10" ht="12.75">
      <c r="E121" s="103"/>
      <c r="F121" s="96" t="s">
        <v>254</v>
      </c>
      <c r="G121" s="97">
        <f>Sprutjournal!D45</f>
        <v>0</v>
      </c>
      <c r="H121" s="97">
        <f>Sprutjournal!F45</f>
        <v>0</v>
      </c>
      <c r="I121" s="97">
        <f>Sprutjournal!H45</f>
        <v>0</v>
      </c>
      <c r="J121" s="97">
        <f>Sprutjournal!J45</f>
        <v>0</v>
      </c>
    </row>
    <row r="122" spans="5:10" ht="12.75">
      <c r="E122" s="103"/>
      <c r="F122" s="96"/>
      <c r="G122" s="98" t="s">
        <v>263</v>
      </c>
      <c r="H122" s="98" t="s">
        <v>263</v>
      </c>
      <c r="I122" s="98" t="s">
        <v>263</v>
      </c>
      <c r="J122" s="98" t="s">
        <v>263</v>
      </c>
    </row>
    <row r="123" spans="5:10" ht="12.75">
      <c r="E123" s="103"/>
      <c r="F123" s="99"/>
      <c r="G123" s="100" t="s">
        <v>0</v>
      </c>
      <c r="H123" s="100" t="s">
        <v>0</v>
      </c>
      <c r="I123" s="100" t="s">
        <v>0</v>
      </c>
      <c r="J123" s="100" t="s">
        <v>0</v>
      </c>
    </row>
    <row r="124" spans="5:10" ht="12.75">
      <c r="E124" s="103"/>
      <c r="F124" s="96" t="s">
        <v>267</v>
      </c>
      <c r="G124" s="97">
        <f>Sprutjournal!D49</f>
        <v>0</v>
      </c>
      <c r="H124" s="97">
        <f>Sprutjournal!F49</f>
        <v>0</v>
      </c>
      <c r="I124" s="97">
        <f>Sprutjournal!H49</f>
        <v>0</v>
      </c>
      <c r="J124" s="97">
        <f>Sprutjournal!J49</f>
        <v>0</v>
      </c>
    </row>
    <row r="125" spans="5:10" ht="12.75">
      <c r="E125" s="103"/>
      <c r="F125" s="96"/>
      <c r="G125" s="101"/>
      <c r="H125" s="101"/>
      <c r="I125" s="101"/>
      <c r="J125" s="101"/>
    </row>
    <row r="126" spans="5:10" ht="12.75">
      <c r="E126" s="103"/>
      <c r="F126" s="96" t="s">
        <v>0</v>
      </c>
      <c r="G126" s="97">
        <f>Sprutjournal!D47</f>
        <v>0</v>
      </c>
      <c r="H126" s="97">
        <f>Sprutjournal!F47</f>
        <v>0</v>
      </c>
      <c r="I126" s="97">
        <f>Sprutjournal!H47</f>
        <v>0</v>
      </c>
      <c r="J126" s="97">
        <f>Sprutjournal!J47</f>
        <v>0</v>
      </c>
    </row>
    <row r="127" spans="5:10" ht="12.75">
      <c r="E127" s="103"/>
      <c r="F127" s="96"/>
      <c r="G127" s="101"/>
      <c r="H127" s="101"/>
      <c r="I127" s="101"/>
      <c r="J127" s="101"/>
    </row>
    <row r="128" spans="5:10" ht="12.75">
      <c r="E128" s="103"/>
      <c r="F128" s="96"/>
      <c r="G128" s="97">
        <f>Sprutjournal!D48</f>
        <v>0</v>
      </c>
      <c r="H128" s="97">
        <f>Sprutjournal!F48</f>
        <v>0</v>
      </c>
      <c r="I128" s="97">
        <f>Sprutjournal!H48</f>
        <v>0</v>
      </c>
      <c r="J128" s="97">
        <f>Sprutjournal!J48</f>
        <v>0</v>
      </c>
    </row>
    <row r="129" spans="5:10" ht="12.75">
      <c r="E129" s="103"/>
      <c r="F129" s="96" t="s">
        <v>255</v>
      </c>
      <c r="G129" s="97"/>
      <c r="H129" s="97"/>
      <c r="I129" s="97"/>
      <c r="J129" s="97"/>
    </row>
    <row r="130" spans="5:10" ht="12.75">
      <c r="E130" s="103"/>
      <c r="F130" s="96"/>
      <c r="G130" s="97" t="s">
        <v>257</v>
      </c>
      <c r="H130" s="97" t="s">
        <v>257</v>
      </c>
      <c r="I130" s="97" t="s">
        <v>257</v>
      </c>
      <c r="J130" s="97" t="s">
        <v>257</v>
      </c>
    </row>
    <row r="131" spans="6:10" ht="12.75">
      <c r="F131" s="96" t="s">
        <v>256</v>
      </c>
      <c r="G131" s="97">
        <f>Sprutjournal!E49</f>
        <v>0</v>
      </c>
      <c r="H131" s="97">
        <f>Sprutjournal!G49</f>
        <v>0</v>
      </c>
      <c r="I131" s="97">
        <f>Sprutjournal!I49</f>
        <v>0</v>
      </c>
      <c r="J131" s="97">
        <f>Sprutjournal!K49</f>
        <v>0</v>
      </c>
    </row>
    <row r="132" spans="6:10" ht="12.75">
      <c r="F132" s="96"/>
      <c r="G132" s="90" t="s">
        <v>257</v>
      </c>
      <c r="H132" s="90" t="s">
        <v>257</v>
      </c>
      <c r="I132" s="90" t="s">
        <v>257</v>
      </c>
      <c r="J132" s="90" t="s">
        <v>257</v>
      </c>
    </row>
    <row r="133" spans="6:10" ht="12.75">
      <c r="F133" s="96" t="s">
        <v>258</v>
      </c>
      <c r="G133" s="97">
        <f>Sprutjournal!E47</f>
        <v>0</v>
      </c>
      <c r="H133" s="97">
        <f>Sprutjournal!G47</f>
        <v>0</v>
      </c>
      <c r="I133" s="97">
        <f>Sprutjournal!I47</f>
        <v>0</v>
      </c>
      <c r="J133" s="97">
        <f>Sprutjournal!K47</f>
        <v>0</v>
      </c>
    </row>
    <row r="134" spans="6:10" ht="12.75">
      <c r="F134" s="96" t="s">
        <v>259</v>
      </c>
      <c r="G134" s="97">
        <f>Sprutjournal!E48</f>
        <v>0</v>
      </c>
      <c r="H134" s="97">
        <f>Sprutjournal!G48</f>
        <v>0</v>
      </c>
      <c r="I134" s="97">
        <f>Sprutjournal!I48</f>
        <v>0</v>
      </c>
      <c r="J134" s="97">
        <f>Sprutjournal!K48</f>
        <v>0</v>
      </c>
    </row>
    <row r="135" spans="6:10" ht="12.75">
      <c r="F135" s="96" t="s">
        <v>260</v>
      </c>
      <c r="G135" s="90">
        <f>Sprutjournal!D46</f>
        <v>0</v>
      </c>
      <c r="H135" s="90">
        <f>Sprutjournal!F46</f>
        <v>0</v>
      </c>
      <c r="I135" s="90">
        <f>Sprutjournal!H46</f>
        <v>0</v>
      </c>
      <c r="J135" s="90">
        <f>Sprutjournal!J46</f>
        <v>0</v>
      </c>
    </row>
    <row r="136" spans="6:10" ht="12.75">
      <c r="F136" s="102"/>
      <c r="G136" s="97" t="s">
        <v>261</v>
      </c>
      <c r="H136" s="97" t="s">
        <v>261</v>
      </c>
      <c r="I136" s="97" t="s">
        <v>261</v>
      </c>
      <c r="J136" s="97" t="s">
        <v>261</v>
      </c>
    </row>
    <row r="137" spans="6:10" ht="12.75">
      <c r="F137" s="96" t="s">
        <v>262</v>
      </c>
      <c r="G137" s="98"/>
      <c r="H137" s="98"/>
      <c r="I137" s="98"/>
      <c r="J137" s="98"/>
    </row>
    <row r="138" spans="6:10" ht="12.75">
      <c r="F138" s="104"/>
      <c r="G138" s="105" t="s">
        <v>186</v>
      </c>
      <c r="H138" s="105" t="s">
        <v>186</v>
      </c>
      <c r="I138" s="105" t="s">
        <v>186</v>
      </c>
      <c r="J138" s="105" t="s">
        <v>186</v>
      </c>
    </row>
    <row r="139" spans="6:10" ht="12.75">
      <c r="F139" s="94" t="s">
        <v>253</v>
      </c>
      <c r="G139" s="95">
        <f>Sprutjournal!D$2</f>
        <v>42303</v>
      </c>
      <c r="H139" s="95">
        <f>Sprutjournal!F$2</f>
        <v>0</v>
      </c>
      <c r="I139" s="95">
        <f>Sprutjournal!H$2</f>
        <v>0</v>
      </c>
      <c r="J139" s="95">
        <f>Sprutjournal!J$2</f>
        <v>0</v>
      </c>
    </row>
    <row r="140" spans="6:10" ht="12.75">
      <c r="F140" s="96" t="s">
        <v>254</v>
      </c>
      <c r="G140" s="97">
        <f>Sprutjournal!D50</f>
        <v>0</v>
      </c>
      <c r="H140" s="97">
        <f>Sprutjournal!F50</f>
        <v>0</v>
      </c>
      <c r="I140" s="97">
        <f>Sprutjournal!H50</f>
        <v>0</v>
      </c>
      <c r="J140" s="97">
        <f>Sprutjournal!J50</f>
        <v>0</v>
      </c>
    </row>
    <row r="141" spans="6:10" ht="12.75">
      <c r="F141" s="96"/>
      <c r="G141" s="98" t="s">
        <v>263</v>
      </c>
      <c r="H141" s="98" t="s">
        <v>263</v>
      </c>
      <c r="I141" s="98" t="s">
        <v>263</v>
      </c>
      <c r="J141" s="98" t="s">
        <v>263</v>
      </c>
    </row>
    <row r="142" spans="6:10" ht="12.75">
      <c r="F142" s="99"/>
      <c r="G142" s="100" t="s">
        <v>0</v>
      </c>
      <c r="H142" s="100" t="s">
        <v>0</v>
      </c>
      <c r="I142" s="100" t="s">
        <v>0</v>
      </c>
      <c r="J142" s="100" t="s">
        <v>0</v>
      </c>
    </row>
    <row r="143" spans="6:10" ht="12.75">
      <c r="F143" s="96" t="s">
        <v>267</v>
      </c>
      <c r="G143" s="97">
        <f>Sprutjournal!D54</f>
        <v>0</v>
      </c>
      <c r="H143" s="97">
        <f>Sprutjournal!F54</f>
        <v>0</v>
      </c>
      <c r="I143" s="97">
        <f>Sprutjournal!H54</f>
        <v>0</v>
      </c>
      <c r="J143" s="97">
        <f>Sprutjournal!J54</f>
        <v>0</v>
      </c>
    </row>
    <row r="144" spans="6:10" ht="12.75">
      <c r="F144" s="96"/>
      <c r="G144" s="101"/>
      <c r="H144" s="101"/>
      <c r="I144" s="101"/>
      <c r="J144" s="101"/>
    </row>
    <row r="145" spans="6:10" ht="12.75">
      <c r="F145" s="96" t="s">
        <v>0</v>
      </c>
      <c r="G145" s="97">
        <f>Sprutjournal!D52</f>
        <v>0</v>
      </c>
      <c r="H145" s="97">
        <f>Sprutjournal!F52</f>
        <v>0</v>
      </c>
      <c r="I145" s="97">
        <f>Sprutjournal!H52</f>
        <v>0</v>
      </c>
      <c r="J145" s="97">
        <f>Sprutjournal!J52</f>
        <v>0</v>
      </c>
    </row>
    <row r="146" spans="6:10" ht="12.75">
      <c r="F146" s="96"/>
      <c r="G146" s="101"/>
      <c r="H146" s="101"/>
      <c r="I146" s="101"/>
      <c r="J146" s="101"/>
    </row>
    <row r="147" spans="6:10" ht="12.75">
      <c r="F147" s="96"/>
      <c r="G147" s="97">
        <f>Sprutjournal!D53</f>
        <v>0</v>
      </c>
      <c r="H147" s="97">
        <f>Sprutjournal!F53</f>
        <v>0</v>
      </c>
      <c r="I147" s="97">
        <f>Sprutjournal!H53</f>
        <v>0</v>
      </c>
      <c r="J147" s="97">
        <f>Sprutjournal!J53</f>
        <v>0</v>
      </c>
    </row>
    <row r="148" spans="6:10" ht="12.75">
      <c r="F148" s="96" t="s">
        <v>255</v>
      </c>
      <c r="G148" s="97"/>
      <c r="H148" s="97"/>
      <c r="I148" s="97"/>
      <c r="J148" s="97"/>
    </row>
    <row r="149" spans="6:10" ht="12.75">
      <c r="F149" s="96"/>
      <c r="G149" s="97" t="s">
        <v>257</v>
      </c>
      <c r="H149" s="97" t="s">
        <v>257</v>
      </c>
      <c r="I149" s="97" t="s">
        <v>257</v>
      </c>
      <c r="J149" s="97" t="s">
        <v>257</v>
      </c>
    </row>
    <row r="150" spans="6:10" ht="12.75">
      <c r="F150" s="96" t="s">
        <v>256</v>
      </c>
      <c r="G150" s="97">
        <f>Sprutjournal!E54</f>
        <v>0</v>
      </c>
      <c r="H150" s="97">
        <f>Sprutjournal!G54</f>
        <v>0</v>
      </c>
      <c r="I150" s="97">
        <f>Sprutjournal!I54</f>
        <v>0</v>
      </c>
      <c r="J150" s="97">
        <f>Sprutjournal!K54</f>
        <v>0</v>
      </c>
    </row>
    <row r="151" spans="6:10" ht="12.75">
      <c r="F151" s="96"/>
      <c r="G151" s="90" t="s">
        <v>257</v>
      </c>
      <c r="H151" s="90" t="s">
        <v>257</v>
      </c>
      <c r="I151" s="90" t="s">
        <v>257</v>
      </c>
      <c r="J151" s="90" t="s">
        <v>257</v>
      </c>
    </row>
    <row r="152" spans="6:10" ht="12.75">
      <c r="F152" s="96" t="s">
        <v>258</v>
      </c>
      <c r="G152" s="97">
        <f>Sprutjournal!E52</f>
        <v>0</v>
      </c>
      <c r="H152" s="97">
        <f>Sprutjournal!G52</f>
        <v>0</v>
      </c>
      <c r="I152" s="97">
        <f>Sprutjournal!I52</f>
        <v>0</v>
      </c>
      <c r="J152" s="97">
        <f>Sprutjournal!K52</f>
        <v>0</v>
      </c>
    </row>
    <row r="153" spans="6:10" ht="12.75">
      <c r="F153" s="96" t="s">
        <v>259</v>
      </c>
      <c r="G153" s="97">
        <f>Sprutjournal!E53</f>
        <v>0</v>
      </c>
      <c r="H153" s="97">
        <f>Sprutjournal!G53</f>
        <v>0</v>
      </c>
      <c r="I153" s="97">
        <f>Sprutjournal!I53</f>
        <v>0</v>
      </c>
      <c r="J153" s="97">
        <f>Sprutjournal!K53</f>
        <v>0</v>
      </c>
    </row>
    <row r="154" spans="6:10" ht="12.75">
      <c r="F154" s="96" t="s">
        <v>260</v>
      </c>
      <c r="G154" s="90">
        <f>Sprutjournal!D51</f>
        <v>0</v>
      </c>
      <c r="H154" s="90">
        <f>Sprutjournal!F51</f>
        <v>0</v>
      </c>
      <c r="I154" s="90">
        <f>Sprutjournal!H51</f>
        <v>0</v>
      </c>
      <c r="J154" s="90">
        <f>Sprutjournal!J51</f>
        <v>0</v>
      </c>
    </row>
    <row r="155" spans="6:10" ht="12.75">
      <c r="F155" s="102"/>
      <c r="G155" s="97" t="s">
        <v>261</v>
      </c>
      <c r="H155" s="97" t="s">
        <v>261</v>
      </c>
      <c r="I155" s="97" t="s">
        <v>261</v>
      </c>
      <c r="J155" s="97" t="s">
        <v>261</v>
      </c>
    </row>
    <row r="156" spans="6:10" ht="12.75">
      <c r="F156" s="96" t="s">
        <v>262</v>
      </c>
      <c r="G156" s="98"/>
      <c r="H156" s="98"/>
      <c r="I156" s="98"/>
      <c r="J156" s="98"/>
    </row>
    <row r="157" spans="6:10" ht="12.75">
      <c r="F157" s="104"/>
      <c r="G157" s="105" t="s">
        <v>186</v>
      </c>
      <c r="H157" s="105" t="s">
        <v>186</v>
      </c>
      <c r="I157" s="105" t="s">
        <v>186</v>
      </c>
      <c r="J157" s="105" t="s">
        <v>186</v>
      </c>
    </row>
  </sheetData>
  <sheetProtection password="C7C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0" style="13" hidden="1" customWidth="1"/>
    <col min="2" max="2" width="9.140625" style="13" customWidth="1"/>
    <col min="3" max="4" width="13.8515625" style="13" customWidth="1"/>
    <col min="5" max="8" width="10.8515625" style="13" customWidth="1"/>
    <col min="9" max="16384" width="9.140625" style="13" customWidth="1"/>
  </cols>
  <sheetData>
    <row r="3" s="41" customFormat="1" ht="12.75"/>
    <row r="4" s="41" customFormat="1" ht="12.75"/>
    <row r="5" s="41" customFormat="1" ht="12.75">
      <c r="A5" s="47" t="s">
        <v>110</v>
      </c>
    </row>
    <row r="6" spans="1:7" s="41" customFormat="1" ht="18">
      <c r="A6" s="47" t="s">
        <v>109</v>
      </c>
      <c r="C6" s="55" t="s">
        <v>311</v>
      </c>
      <c r="D6" s="55"/>
      <c r="E6" s="55" t="s">
        <v>312</v>
      </c>
      <c r="F6" s="55"/>
      <c r="G6" s="55" t="s">
        <v>313</v>
      </c>
    </row>
    <row r="7" s="41" customFormat="1" ht="6" customHeight="1" thickBot="1">
      <c r="A7" s="47" t="s">
        <v>112</v>
      </c>
    </row>
    <row r="8" spans="1:8" s="41" customFormat="1" ht="26.25" thickBot="1">
      <c r="A8" s="47" t="s">
        <v>113</v>
      </c>
      <c r="C8" s="125" t="s">
        <v>115</v>
      </c>
      <c r="D8" s="126"/>
      <c r="E8" s="123"/>
      <c r="F8" s="127"/>
      <c r="G8" s="123"/>
      <c r="H8" s="124"/>
    </row>
    <row r="9" s="41" customFormat="1" ht="12.75">
      <c r="A9" s="47" t="s">
        <v>115</v>
      </c>
    </row>
    <row r="10" s="41" customFormat="1" ht="12.75">
      <c r="A10" s="47" t="s">
        <v>116</v>
      </c>
    </row>
    <row r="11" s="41" customFormat="1" ht="12.75">
      <c r="A11" s="47" t="s">
        <v>114</v>
      </c>
    </row>
    <row r="12" s="41" customFormat="1" ht="12.75">
      <c r="A12" s="47" t="s">
        <v>111</v>
      </c>
    </row>
    <row r="13" s="41" customFormat="1" ht="12.75"/>
    <row r="14" s="41" customFormat="1" ht="12.75"/>
  </sheetData>
  <sheetProtection sheet="1" objects="1" scenarios="1"/>
  <mergeCells count="3">
    <mergeCell ref="G8:H8"/>
    <mergeCell ref="C8:D8"/>
    <mergeCell ref="E8:F8"/>
  </mergeCells>
  <dataValidations count="1">
    <dataValidation type="list" allowBlank="1" showInputMessage="1" showErrorMessage="1" sqref="C8">
      <formula1>$A$5:$A$12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6"/>
  <sheetViews>
    <sheetView tabSelected="1" zoomScalePageLayoutView="0" workbookViewId="0" topLeftCell="A1">
      <selection activeCell="CN45" sqref="CN45"/>
    </sheetView>
  </sheetViews>
  <sheetFormatPr defaultColWidth="9.140625" defaultRowHeight="12.75"/>
  <cols>
    <col min="1" max="1" width="9.57421875" style="42" customWidth="1"/>
    <col min="2" max="2" width="13.00390625" style="42" customWidth="1"/>
    <col min="3" max="3" width="14.8515625" style="24" customWidth="1"/>
    <col min="4" max="11" width="6.57421875" style="27" customWidth="1"/>
    <col min="12" max="12" width="14.8515625" style="106" hidden="1" customWidth="1"/>
    <col min="13" max="17" width="13.28125" style="108" hidden="1" customWidth="1"/>
    <col min="18" max="21" width="13.28125" style="6" hidden="1" customWidth="1"/>
    <col min="22" max="33" width="9.140625" style="6" hidden="1" customWidth="1"/>
    <col min="34" max="36" width="1.57421875" style="6" hidden="1" customWidth="1"/>
    <col min="37" max="38" width="9.140625" style="6" hidden="1" customWidth="1"/>
    <col min="39" max="43" width="2.00390625" style="6" hidden="1" customWidth="1"/>
    <col min="44" max="44" width="9.140625" style="6" hidden="1" customWidth="1"/>
    <col min="45" max="50" width="1.28515625" style="6" hidden="1" customWidth="1"/>
    <col min="51" max="51" width="9.140625" style="6" hidden="1" customWidth="1"/>
    <col min="52" max="57" width="1.57421875" style="6" hidden="1" customWidth="1"/>
    <col min="58" max="58" width="9.140625" style="6" hidden="1" customWidth="1"/>
    <col min="59" max="64" width="1.8515625" style="6" hidden="1" customWidth="1"/>
    <col min="65" max="69" width="9.140625" style="6" hidden="1" customWidth="1"/>
    <col min="70" max="71" width="1.8515625" style="6" hidden="1" customWidth="1"/>
    <col min="72" max="73" width="9.140625" style="6" hidden="1" customWidth="1"/>
    <col min="74" max="78" width="1.7109375" style="6" hidden="1" customWidth="1"/>
    <col min="79" max="79" width="3.8515625" style="6" hidden="1" customWidth="1"/>
    <col min="80" max="80" width="0" style="6" hidden="1" customWidth="1"/>
    <col min="81" max="81" width="4.28125" style="6" customWidth="1"/>
    <col min="82" max="82" width="11.421875" style="6" customWidth="1"/>
    <col min="83" max="90" width="4.57421875" style="6" customWidth="1"/>
    <col min="91" max="91" width="3.28125" style="6" customWidth="1"/>
    <col min="92" max="97" width="9.140625" style="42" customWidth="1"/>
    <col min="98" max="16384" width="9.140625" style="3" customWidth="1"/>
  </cols>
  <sheetData>
    <row r="1" spans="1:73" ht="17.25" thickBot="1">
      <c r="A1" s="28" t="s">
        <v>314</v>
      </c>
      <c r="B1" s="54"/>
      <c r="C1" s="58" t="s">
        <v>123</v>
      </c>
      <c r="D1" s="148">
        <v>1</v>
      </c>
      <c r="E1" s="149"/>
      <c r="F1" s="148">
        <v>2</v>
      </c>
      <c r="G1" s="149"/>
      <c r="H1" s="148">
        <v>3</v>
      </c>
      <c r="I1" s="149"/>
      <c r="J1" s="148">
        <v>4</v>
      </c>
      <c r="K1" s="152"/>
      <c r="M1" s="108">
        <v>1</v>
      </c>
      <c r="N1" s="108">
        <v>2</v>
      </c>
      <c r="O1" s="108">
        <v>3</v>
      </c>
      <c r="P1" s="108">
        <v>4</v>
      </c>
      <c r="Q1" s="108">
        <v>5</v>
      </c>
      <c r="R1" s="108">
        <v>6</v>
      </c>
      <c r="S1" s="108">
        <v>7</v>
      </c>
      <c r="W1" s="7" t="s">
        <v>109</v>
      </c>
      <c r="X1" s="7" t="s">
        <v>109</v>
      </c>
      <c r="Y1" s="7" t="s">
        <v>109</v>
      </c>
      <c r="Z1" s="7" t="s">
        <v>109</v>
      </c>
      <c r="AA1" s="7" t="s">
        <v>109</v>
      </c>
      <c r="AB1" s="7" t="s">
        <v>109</v>
      </c>
      <c r="AC1" s="7" t="s">
        <v>109</v>
      </c>
      <c r="AD1" s="7" t="s">
        <v>110</v>
      </c>
      <c r="AE1" s="7" t="s">
        <v>110</v>
      </c>
      <c r="AF1" s="7" t="s">
        <v>110</v>
      </c>
      <c r="AG1" s="7" t="s">
        <v>110</v>
      </c>
      <c r="AH1" s="7"/>
      <c r="AI1" s="7"/>
      <c r="AJ1" s="7"/>
      <c r="AK1" s="7" t="s">
        <v>111</v>
      </c>
      <c r="AL1" s="7" t="s">
        <v>111</v>
      </c>
      <c r="AM1" s="7"/>
      <c r="AN1" s="7"/>
      <c r="AO1" s="7"/>
      <c r="AP1" s="7"/>
      <c r="AQ1" s="7"/>
      <c r="AR1" s="7" t="s">
        <v>114</v>
      </c>
      <c r="AS1" s="7"/>
      <c r="AT1" s="7"/>
      <c r="AU1" s="7"/>
      <c r="AV1" s="7"/>
      <c r="AW1" s="7"/>
      <c r="AX1" s="7"/>
      <c r="AY1" s="7" t="s">
        <v>112</v>
      </c>
      <c r="AZ1" s="7"/>
      <c r="BA1" s="7"/>
      <c r="BB1" s="7"/>
      <c r="BC1" s="7"/>
      <c r="BD1" s="7"/>
      <c r="BE1" s="7"/>
      <c r="BF1" s="7" t="s">
        <v>113</v>
      </c>
      <c r="BG1" s="7"/>
      <c r="BH1" s="7"/>
      <c r="BI1" s="7"/>
      <c r="BJ1" s="7"/>
      <c r="BK1" s="7"/>
      <c r="BL1" s="7"/>
      <c r="BM1" s="7" t="s">
        <v>115</v>
      </c>
      <c r="BN1" s="7" t="s">
        <v>115</v>
      </c>
      <c r="BO1" s="7" t="s">
        <v>115</v>
      </c>
      <c r="BP1" s="7" t="s">
        <v>115</v>
      </c>
      <c r="BQ1" s="7" t="s">
        <v>115</v>
      </c>
      <c r="BR1" s="7"/>
      <c r="BS1" s="7"/>
      <c r="BT1" s="7" t="s">
        <v>116</v>
      </c>
      <c r="BU1" s="7" t="s">
        <v>116</v>
      </c>
    </row>
    <row r="2" spans="1:73" ht="16.5">
      <c r="A2" s="67" t="s">
        <v>183</v>
      </c>
      <c r="B2" s="30"/>
      <c r="C2" s="31"/>
      <c r="D2" s="167">
        <v>42303</v>
      </c>
      <c r="E2" s="168"/>
      <c r="F2" s="157"/>
      <c r="G2" s="158"/>
      <c r="H2" s="157"/>
      <c r="I2" s="158"/>
      <c r="J2" s="157"/>
      <c r="K2" s="158"/>
      <c r="L2" s="106" t="str">
        <f>M2</f>
        <v>L Kst Agrotop1</v>
      </c>
      <c r="M2" s="108" t="str">
        <f>IF('Skriv in'!$C$8=$U$2,W2,IF('Skriv in'!$C$8=$U$3,AD2,IF('Skriv in'!$C$8=$U$4,AK2,IF('Skriv in'!$C$8=$U$5,AR2,IF('Skriv in'!$C$8=$U$6,AY2,IF('Skriv in'!$C$8=$U$7,BF2,IF('Skriv in'!$C$8=$U$8,BM2,BT2)))))))</f>
        <v>L Kst Agrotop1</v>
      </c>
      <c r="N2" s="108" t="str">
        <f>IF('Skriv in'!$C$8=$U$2,X2,IF('Skriv in'!$C$8=$U$3,AE2,IF('Skriv in'!$C$8=$U$4,AL2,IF('Skriv in'!$C$8=$U$5,AS2,IF('Skriv in'!$C$8=$U$6,AZ2,IF('Skriv in'!$C$8=$U$7,BG2,IF('Skriv in'!$C$8=$U$8,BN2,BU2)))))))</f>
        <v>L Kst Agrotop2</v>
      </c>
      <c r="O2" s="108" t="str">
        <f>IF('Skriv in'!$C$8=$U$2,Y2,IF('Skriv in'!$C$8=$U$3,AF2,IF('Skriv in'!$C$8=$U$4,AM2,IF('Skriv in'!$C$8=$U$5,AT2,IF('Skriv in'!$C$8=$U$6,BA2,IF('Skriv in'!$C$8=$U$7,BH2,IF('Skriv in'!$C$8=$U$8,BO2,BV2)))))))</f>
        <v>L Kst Hardy</v>
      </c>
      <c r="P2" s="108" t="str">
        <f>IF('Skriv in'!$C$8=$U$2,Z2,IF('Skriv in'!$C$8=$U$3,AG2,IF('Skriv in'!$C$8=$U$4,AN2,IF('Skriv in'!$C$8=$U$5,AU2,IF('Skriv in'!$C$8=$U$6,BB2,IF('Skriv in'!$C$8=$U$7,BI2,IF('Skriv in'!$C$8=$U$8,BP2,BW2)))))))</f>
        <v>L Kst Potato</v>
      </c>
      <c r="Q2" s="108" t="str">
        <f>IF('Skriv in'!$C$8=$U$2,AA2,IF('Skriv in'!$C$8=$U$3,AH2,IF('Skriv in'!$C$8=$U$4,AO2,IF('Skriv in'!$C$8=$U$5,AV2,IF('Skriv in'!$C$8=$U$6,BC2,IF('Skriv in'!$C$8=$U$7,BJ2,IF('Skriv in'!$C$8=$U$8,BQ2,BX2)))))))</f>
        <v>L Sby Agrotop1</v>
      </c>
      <c r="R2" s="106">
        <f>IF('Skriv in'!$C$8=$U$2,AB2,IF('Skriv in'!$C$8=$U$3,AI2,IF('Skriv in'!$C$8=$U$4,AP2,IF('Skriv in'!$C$8=$U$5,AW2,IF('Skriv in'!$C$8=$U$6,BD2,IF('Skriv in'!$C$8=$U$7,BK2,IF('Skriv in'!$C$8=$U$8,BR2,BY2)))))))</f>
        <v>0</v>
      </c>
      <c r="S2" s="106">
        <f>IF('Skriv in'!$C$8=$U$2,AC2,IF('Skriv in'!$C$8=$U$3,AJ2,IF('Skriv in'!$C$8=$U$4,AQ2,IF('Skriv in'!$C$8=$U$5,AX2,IF('Skriv in'!$C$8=$U$6,BE2,IF('Skriv in'!$C$8=$U$7,BL2,IF('Skriv in'!$C$8=$U$8,BS2,BZ2)))))))</f>
        <v>0</v>
      </c>
      <c r="T2" s="6" t="s">
        <v>181</v>
      </c>
      <c r="U2" s="20" t="s">
        <v>109</v>
      </c>
      <c r="V2" s="8" t="s">
        <v>14</v>
      </c>
      <c r="W2" s="9" t="s">
        <v>286</v>
      </c>
      <c r="X2" s="9" t="s">
        <v>287</v>
      </c>
      <c r="Y2" s="9" t="s">
        <v>288</v>
      </c>
      <c r="Z2" s="9" t="s">
        <v>289</v>
      </c>
      <c r="AA2" s="9" t="s">
        <v>290</v>
      </c>
      <c r="AB2" s="9" t="s">
        <v>291</v>
      </c>
      <c r="AC2" s="9" t="s">
        <v>292</v>
      </c>
      <c r="AD2" s="9" t="s">
        <v>18</v>
      </c>
      <c r="AE2" s="9" t="s">
        <v>16</v>
      </c>
      <c r="AF2" s="9" t="s">
        <v>17</v>
      </c>
      <c r="AG2" s="9" t="s">
        <v>19</v>
      </c>
      <c r="AH2" s="9"/>
      <c r="AI2" s="9"/>
      <c r="AJ2" s="9"/>
      <c r="AK2" s="9" t="s">
        <v>29</v>
      </c>
      <c r="AL2" s="9" t="s">
        <v>30</v>
      </c>
      <c r="AM2" s="9"/>
      <c r="AN2" s="9"/>
      <c r="AO2" s="9"/>
      <c r="AP2" s="9"/>
      <c r="AQ2" s="9"/>
      <c r="AY2" s="9" t="s">
        <v>20</v>
      </c>
      <c r="AZ2" s="9"/>
      <c r="BA2" s="9"/>
      <c r="BB2" s="9"/>
      <c r="BC2" s="9"/>
      <c r="BD2" s="9"/>
      <c r="BE2" s="9"/>
      <c r="BF2" s="9" t="s">
        <v>28</v>
      </c>
      <c r="BG2" s="9"/>
      <c r="BH2" s="9"/>
      <c r="BI2" s="9"/>
      <c r="BJ2" s="9"/>
      <c r="BK2" s="9"/>
      <c r="BL2" s="9"/>
      <c r="BM2" s="9" t="s">
        <v>21</v>
      </c>
      <c r="BN2" s="9" t="s">
        <v>22</v>
      </c>
      <c r="BO2" s="9" t="s">
        <v>23</v>
      </c>
      <c r="BP2" s="9" t="s">
        <v>24</v>
      </c>
      <c r="BQ2" s="9" t="s">
        <v>25</v>
      </c>
      <c r="BR2" s="9"/>
      <c r="BS2" s="9"/>
      <c r="BT2" s="9" t="s">
        <v>26</v>
      </c>
      <c r="BU2" s="9" t="s">
        <v>27</v>
      </c>
    </row>
    <row r="3" spans="1:73" ht="16.5">
      <c r="A3" s="32" t="s">
        <v>309</v>
      </c>
      <c r="B3" s="33"/>
      <c r="C3" s="34" t="s">
        <v>310</v>
      </c>
      <c r="D3" s="64" t="s">
        <v>315</v>
      </c>
      <c r="E3" s="64" t="s">
        <v>316</v>
      </c>
      <c r="F3" s="64"/>
      <c r="G3" s="64"/>
      <c r="H3" s="64"/>
      <c r="I3" s="64"/>
      <c r="J3" s="64"/>
      <c r="K3" s="64"/>
      <c r="L3" s="106" t="str">
        <f>N2</f>
        <v>L Kst Agrotop2</v>
      </c>
      <c r="M3" s="108" t="str">
        <f>IF('Skriv in'!$C$8=$U$2,W3,IF('Skriv in'!$C$8=$U$3,AD3,IF('Skriv in'!$C$8=$U$4,AK3,IF('Skriv in'!$C$8=$U$5,AR3,IF('Skriv in'!$C$8=$U$6,AY3,IF('Skriv in'!$C$8=$U$7,BF3,IF('Skriv in'!$C$8=$U$8,BM3,BT3)))))))</f>
        <v>Agrotop1</v>
      </c>
      <c r="N3" s="108" t="str">
        <f>IF('Skriv in'!$C$8=$U$2,X3,IF('Skriv in'!$C$8=$U$3,AE3,IF('Skriv in'!$C$8=$U$4,AL3,IF('Skriv in'!$C$8=$U$5,AS3,IF('Skriv in'!$C$8=$U$6,AZ3,IF('Skriv in'!$C$8=$U$7,BG3,IF('Skriv in'!$C$8=$U$8,BN3,BU3)))))))</f>
        <v>Agrotop2</v>
      </c>
      <c r="O3" s="108" t="str">
        <f>IF('Skriv in'!$C$8=$U$2,Y3,IF('Skriv in'!$C$8=$U$3,AF3,IF('Skriv in'!$C$8=$U$4,AM3,IF('Skriv in'!$C$8=$U$5,AT3,IF('Skriv in'!$C$8=$U$6,BA3,IF('Skriv in'!$C$8=$U$7,BH3,IF('Skriv in'!$C$8=$U$8,BO3,BV3)))))))</f>
        <v>Hardi HYA800</v>
      </c>
      <c r="P3" s="108" t="str">
        <f>IF('Skriv in'!$C$8=$U$2,Z3,IF('Skriv in'!$C$8=$U$3,AG3,IF('Skriv in'!$C$8=$U$4,AN3,IF('Skriv in'!$C$8=$U$5,AU3,IF('Skriv in'!$C$8=$U$6,BB3,IF('Skriv in'!$C$8=$U$7,BI3,IF('Skriv in'!$C$8=$U$8,BP3,BW3)))))))</f>
        <v>Potato spray</v>
      </c>
      <c r="Q3" s="108" t="str">
        <f>IF('Skriv in'!$C$8=$U$2,AA3,IF('Skriv in'!$C$8=$U$3,AH3,IF('Skriv in'!$C$8=$U$4,AO3,IF('Skriv in'!$C$8=$U$5,AV3,IF('Skriv in'!$C$8=$U$6,BC3,IF('Skriv in'!$C$8=$U$7,BJ3,IF('Skriv in'!$C$8=$U$8,BQ3,BX3)))))))</f>
        <v>Agrotop 1</v>
      </c>
      <c r="R3" s="106">
        <f>IF('Skriv in'!$C$8=$U$2,AB3,IF('Skriv in'!$C$8=$U$3,AI3,IF('Skriv in'!$C$8=$U$4,AP3,IF('Skriv in'!$C$8=$U$5,AW3,IF('Skriv in'!$C$8=$U$6,BD3,IF('Skriv in'!$C$8=$U$7,BK3,IF('Skriv in'!$C$8=$U$8,BR3,BY3)))))))</f>
        <v>0</v>
      </c>
      <c r="S3" s="106">
        <f>IF('Skriv in'!$C$8=$U$2,AC3,IF('Skriv in'!$C$8=$U$3,AJ3,IF('Skriv in'!$C$8=$U$4,AQ3,IF('Skriv in'!$C$8=$U$5,AX3,IF('Skriv in'!$C$8=$U$6,BE3,IF('Skriv in'!$C$8=$U$7,BL3,IF('Skriv in'!$C$8=$U$8,BS3,BZ3)))))))</f>
        <v>0</v>
      </c>
      <c r="T3" s="6" t="s">
        <v>180</v>
      </c>
      <c r="U3" s="20" t="s">
        <v>110</v>
      </c>
      <c r="V3" s="10" t="s">
        <v>1</v>
      </c>
      <c r="W3" s="11" t="s">
        <v>34</v>
      </c>
      <c r="X3" s="11" t="s">
        <v>34</v>
      </c>
      <c r="Y3" s="11" t="s">
        <v>283</v>
      </c>
      <c r="Z3" s="11" t="s">
        <v>34</v>
      </c>
      <c r="AA3" s="11" t="s">
        <v>34</v>
      </c>
      <c r="AB3" s="11" t="s">
        <v>293</v>
      </c>
      <c r="AC3" s="11" t="s">
        <v>294</v>
      </c>
      <c r="AD3" s="11" t="s">
        <v>37</v>
      </c>
      <c r="AE3" s="11" t="s">
        <v>35</v>
      </c>
      <c r="AF3" s="11" t="s">
        <v>36</v>
      </c>
      <c r="AG3" s="11" t="s">
        <v>34</v>
      </c>
      <c r="AH3" s="11"/>
      <c r="AI3" s="11"/>
      <c r="AJ3" s="11"/>
      <c r="AK3" s="11" t="s">
        <v>46</v>
      </c>
      <c r="AL3" s="11" t="s">
        <v>47</v>
      </c>
      <c r="AM3" s="11"/>
      <c r="AN3" s="11"/>
      <c r="AO3" s="11"/>
      <c r="AP3" s="11"/>
      <c r="AQ3" s="11"/>
      <c r="AY3" s="11" t="s">
        <v>38</v>
      </c>
      <c r="AZ3" s="11"/>
      <c r="BA3" s="11"/>
      <c r="BB3" s="11"/>
      <c r="BC3" s="11"/>
      <c r="BD3" s="11"/>
      <c r="BE3" s="11"/>
      <c r="BF3" s="11" t="s">
        <v>45</v>
      </c>
      <c r="BG3" s="11"/>
      <c r="BH3" s="11"/>
      <c r="BI3" s="11"/>
      <c r="BJ3" s="11"/>
      <c r="BK3" s="11"/>
      <c r="BL3" s="11"/>
      <c r="BM3" s="11" t="s">
        <v>39</v>
      </c>
      <c r="BN3" s="11" t="s">
        <v>40</v>
      </c>
      <c r="BO3" s="11" t="s">
        <v>41</v>
      </c>
      <c r="BP3" s="11" t="s">
        <v>42</v>
      </c>
      <c r="BQ3" s="11" t="s">
        <v>43</v>
      </c>
      <c r="BR3" s="11"/>
      <c r="BS3" s="11"/>
      <c r="BT3" s="11" t="s">
        <v>44</v>
      </c>
      <c r="BU3" s="11" t="s">
        <v>35</v>
      </c>
    </row>
    <row r="4" spans="1:73" ht="16.5">
      <c r="A4" s="32" t="s">
        <v>3</v>
      </c>
      <c r="B4" s="33"/>
      <c r="C4" s="34"/>
      <c r="D4" s="159" t="s">
        <v>317</v>
      </c>
      <c r="E4" s="160"/>
      <c r="F4" s="159"/>
      <c r="G4" s="160"/>
      <c r="H4" s="159"/>
      <c r="I4" s="160"/>
      <c r="J4" s="159"/>
      <c r="K4" s="160"/>
      <c r="L4" s="106" t="str">
        <f>O2</f>
        <v>L Kst Hardy</v>
      </c>
      <c r="M4" s="109" t="str">
        <f>IF('Skriv in'!$C$8=$U$2,W4,IF('Skriv in'!$C$8=$U$3,AD4,IF('Skriv in'!$C$8=$U$4,AK4,IF('Skriv in'!$C$8=$U$5,AR4,IF('Skriv in'!$C$8=$U$6,AY4,IF('Skriv in'!$C$8=$U$7,BF4,IF('Skriv in'!$C$8=$U$8,BM4,BT4)))))))</f>
        <v>SPRBIC</v>
      </c>
      <c r="N4" s="109" t="str">
        <f>IF('Skriv in'!$C$8=$U$2,X4,IF('Skriv in'!$C$8=$U$3,AE4,IF('Skriv in'!$C$8=$U$4,AL4,IF('Skriv in'!$C$8=$U$5,AS4,IF('Skriv in'!$C$8=$U$6,AZ4,IF('Skriv in'!$C$8=$U$7,BG4,IF('Skriv in'!$C$8=$U$8,BN4,BU4)))))))</f>
        <v>SPRBIC</v>
      </c>
      <c r="O4" s="109" t="str">
        <f>IF('Skriv in'!$C$8=$U$2,Y4,IF('Skriv in'!$C$8=$U$3,AF4,IF('Skriv in'!$C$8=$U$4,AM4,IF('Skriv in'!$C$8=$U$5,AT4,IF('Skriv in'!$C$8=$U$6,BA4,IF('Skriv in'!$C$8=$U$7,BH4,IF('Skriv in'!$C$8=$U$8,BO4,BV4)))))))</f>
        <v>TRMOSP</v>
      </c>
      <c r="P4" s="109" t="str">
        <f>IF('Skriv in'!$C$8=$U$2,Z4,IF('Skriv in'!$C$8=$U$3,AG4,IF('Skriv in'!$C$8=$U$4,AN4,IF('Skriv in'!$C$8=$U$5,AU4,IF('Skriv in'!$C$8=$U$6,BB4,IF('Skriv in'!$C$8=$U$7,BI4,IF('Skriv in'!$C$8=$U$8,BP4,BW4)))))))</f>
        <v>SPTRMO</v>
      </c>
      <c r="Q4" s="109" t="str">
        <f>IF('Skriv in'!$C$8=$U$2,AA4,IF('Skriv in'!$C$8=$U$3,AH4,IF('Skriv in'!$C$8=$U$4,AO4,IF('Skriv in'!$C$8=$U$5,AV4,IF('Skriv in'!$C$8=$U$6,BC4,IF('Skriv in'!$C$8=$U$7,BJ4,IF('Skriv in'!$C$8=$U$8,BQ4,BX4)))))))</f>
        <v>SPRBIC</v>
      </c>
      <c r="R4" s="109">
        <f>IF('Skriv in'!$C$8=$U$2,AB4,IF('Skriv in'!$C$8=$U$3,AI4,IF('Skriv in'!$C$8=$U$4,AP4,IF('Skriv in'!$C$8=$U$5,AW4,IF('Skriv in'!$C$8=$U$6,BD4,IF('Skriv in'!$C$8=$U$7,BK4,IF('Skriv in'!$C$8=$U$8,BR4,BY4)))))))</f>
        <v>0</v>
      </c>
      <c r="S4" s="109">
        <f>IF('Skriv in'!$C$8=$U$2,AC4,IF('Skriv in'!$C$8=$U$3,AJ4,IF('Skriv in'!$C$8=$U$4,AQ4,IF('Skriv in'!$C$8=$U$5,AX4,IF('Skriv in'!$C$8=$U$6,BE4,IF('Skriv in'!$C$8=$U$7,BL4,IF('Skriv in'!$C$8=$U$8,BS4,BZ4)))))))</f>
        <v>0</v>
      </c>
      <c r="T4" s="6" t="s">
        <v>180</v>
      </c>
      <c r="U4" s="20" t="s">
        <v>111</v>
      </c>
      <c r="V4" s="10" t="s">
        <v>48</v>
      </c>
      <c r="W4" s="11" t="s">
        <v>49</v>
      </c>
      <c r="X4" s="11" t="s">
        <v>51</v>
      </c>
      <c r="Y4" s="11" t="s">
        <v>49</v>
      </c>
      <c r="Z4" s="11"/>
      <c r="AA4" s="11" t="s">
        <v>49</v>
      </c>
      <c r="AB4" s="11" t="s">
        <v>49</v>
      </c>
      <c r="AC4" s="11" t="s">
        <v>49</v>
      </c>
      <c r="AD4" s="11" t="s">
        <v>51</v>
      </c>
      <c r="AE4" s="11" t="s">
        <v>50</v>
      </c>
      <c r="AF4" s="11" t="s">
        <v>50</v>
      </c>
      <c r="AG4" s="11" t="s">
        <v>52</v>
      </c>
      <c r="AH4" s="11"/>
      <c r="AI4" s="11"/>
      <c r="AJ4" s="11"/>
      <c r="AK4" s="11" t="s">
        <v>49</v>
      </c>
      <c r="AL4" s="11" t="s">
        <v>49</v>
      </c>
      <c r="AM4" s="11"/>
      <c r="AN4" s="11"/>
      <c r="AO4" s="11"/>
      <c r="AP4" s="11"/>
      <c r="AQ4" s="11"/>
      <c r="AY4" s="11" t="s">
        <v>53</v>
      </c>
      <c r="AZ4" s="11"/>
      <c r="BA4" s="11"/>
      <c r="BB4" s="11"/>
      <c r="BC4" s="11"/>
      <c r="BD4" s="11"/>
      <c r="BE4" s="11"/>
      <c r="BF4" s="11" t="s">
        <v>57</v>
      </c>
      <c r="BG4" s="11"/>
      <c r="BH4" s="11"/>
      <c r="BI4" s="11"/>
      <c r="BJ4" s="11"/>
      <c r="BK4" s="11"/>
      <c r="BL4" s="11"/>
      <c r="BM4" s="11" t="s">
        <v>51</v>
      </c>
      <c r="BN4" s="11" t="s">
        <v>51</v>
      </c>
      <c r="BO4" s="11" t="s">
        <v>54</v>
      </c>
      <c r="BP4" s="11" t="s">
        <v>55</v>
      </c>
      <c r="BQ4" s="11" t="s">
        <v>51</v>
      </c>
      <c r="BR4" s="11"/>
      <c r="BS4" s="11"/>
      <c r="BT4" s="11" t="s">
        <v>56</v>
      </c>
      <c r="BU4" s="11" t="s">
        <v>56</v>
      </c>
    </row>
    <row r="5" spans="1:97" s="4" customFormat="1" ht="16.5">
      <c r="A5" s="32" t="s">
        <v>122</v>
      </c>
      <c r="B5" s="33"/>
      <c r="C5" s="34"/>
      <c r="D5" s="153" t="s">
        <v>318</v>
      </c>
      <c r="E5" s="154"/>
      <c r="F5" s="153"/>
      <c r="G5" s="154"/>
      <c r="H5" s="153"/>
      <c r="I5" s="154"/>
      <c r="J5" s="153"/>
      <c r="K5" s="154"/>
      <c r="L5" s="106" t="str">
        <f>P2</f>
        <v>L Kst Potato</v>
      </c>
      <c r="M5" s="109">
        <f>IF('Skriv in'!$C$8=$U$2,W5,IF('Skriv in'!$C$8=$U$3,AD5,IF('Skriv in'!$C$8=$U$4,AK5,IF('Skriv in'!$C$8=$U$5,AR5,IF('Skriv in'!$C$8=$U$6,AY5,IF('Skriv in'!$C$8=$U$7,BF5,IF('Skriv in'!$C$8=$U$8,BM5,BT5)))))))</f>
        <v>2</v>
      </c>
      <c r="N5" s="109">
        <f>IF('Skriv in'!$C$8=$U$2,X5,IF('Skriv in'!$C$8=$U$3,AE5,IF('Skriv in'!$C$8=$U$4,AL5,IF('Skriv in'!$C$8=$U$5,AS5,IF('Skriv in'!$C$8=$U$6,AZ5,IF('Skriv in'!$C$8=$U$7,BG5,IF('Skriv in'!$C$8=$U$8,BN5,BU5)))))))</f>
        <v>2</v>
      </c>
      <c r="O5" s="109">
        <f>IF('Skriv in'!$C$8=$U$2,Y5,IF('Skriv in'!$C$8=$U$3,AF5,IF('Skriv in'!$C$8=$U$4,AM5,IF('Skriv in'!$C$8=$U$5,AT5,IF('Skriv in'!$C$8=$U$6,BA5,IF('Skriv in'!$C$8=$U$7,BH5,IF('Skriv in'!$C$8=$U$8,BO5,BV5)))))))</f>
        <v>3</v>
      </c>
      <c r="P5" s="109">
        <f>IF('Skriv in'!$C$8=$U$2,Z5,IF('Skriv in'!$C$8=$U$3,AG5,IF('Skriv in'!$C$8=$U$4,AN5,IF('Skriv in'!$C$8=$U$5,AU5,IF('Skriv in'!$C$8=$U$6,BB5,IF('Skriv in'!$C$8=$U$7,BI5,IF('Skriv in'!$C$8=$U$8,BP5,BW5)))))))</f>
        <v>3</v>
      </c>
      <c r="Q5" s="109">
        <f>IF('Skriv in'!$C$8=$U$2,AA5,IF('Skriv in'!$C$8=$U$3,AH5,IF('Skriv in'!$C$8=$U$4,AO5,IF('Skriv in'!$C$8=$U$5,AV5,IF('Skriv in'!$C$8=$U$6,BC5,IF('Skriv in'!$C$8=$U$7,BJ5,IF('Skriv in'!$C$8=$U$8,BQ5,BX5)))))))</f>
        <v>3</v>
      </c>
      <c r="R5" s="109">
        <f>IF('Skriv in'!$C$8=$U$2,AB5,IF('Skriv in'!$C$8=$U$3,AI5,IF('Skriv in'!$C$8=$U$4,AP5,IF('Skriv in'!$C$8=$U$5,AW5,IF('Skriv in'!$C$8=$U$6,BD5,IF('Skriv in'!$C$8=$U$7,BK5,IF('Skriv in'!$C$8=$U$8,BR5,BY5)))))))</f>
        <v>0</v>
      </c>
      <c r="S5" s="109">
        <f>IF('Skriv in'!$C$8=$U$2,AC5,IF('Skriv in'!$C$8=$U$3,AJ5,IF('Skriv in'!$C$8=$U$4,AQ5,IF('Skriv in'!$C$8=$U$5,AX5,IF('Skriv in'!$C$8=$U$6,BE5,IF('Skriv in'!$C$8=$U$7,BL5,IF('Skriv in'!$C$8=$U$8,BS5,BZ5)))))))</f>
        <v>0</v>
      </c>
      <c r="T5" s="6" t="s">
        <v>180</v>
      </c>
      <c r="U5" s="20" t="s">
        <v>114</v>
      </c>
      <c r="V5" s="10" t="s">
        <v>58</v>
      </c>
      <c r="W5" s="12">
        <v>2.8</v>
      </c>
      <c r="X5" s="12">
        <v>2</v>
      </c>
      <c r="Y5" s="12">
        <v>2.2</v>
      </c>
      <c r="Z5" s="12"/>
      <c r="AA5" s="13">
        <v>2.8</v>
      </c>
      <c r="AB5" s="13">
        <v>2</v>
      </c>
      <c r="AC5" s="13">
        <v>2</v>
      </c>
      <c r="AD5" s="12">
        <v>2.8</v>
      </c>
      <c r="AE5" s="12">
        <v>2.8</v>
      </c>
      <c r="AF5" s="12">
        <v>2.8</v>
      </c>
      <c r="AG5" s="12">
        <v>1.8</v>
      </c>
      <c r="AH5" s="12"/>
      <c r="AI5" s="12"/>
      <c r="AJ5" s="12"/>
      <c r="AK5" s="12">
        <v>2</v>
      </c>
      <c r="AL5" s="12">
        <v>2</v>
      </c>
      <c r="AM5" s="12"/>
      <c r="AN5" s="12"/>
      <c r="AO5" s="12"/>
      <c r="AP5" s="12"/>
      <c r="AQ5" s="12"/>
      <c r="AR5" s="13"/>
      <c r="AS5" s="13"/>
      <c r="AT5" s="13"/>
      <c r="AU5" s="13"/>
      <c r="AV5" s="13"/>
      <c r="AW5" s="13"/>
      <c r="AX5" s="13"/>
      <c r="AY5" s="12">
        <v>2</v>
      </c>
      <c r="AZ5" s="12"/>
      <c r="BA5" s="12"/>
      <c r="BB5" s="12"/>
      <c r="BC5" s="12"/>
      <c r="BD5" s="12"/>
      <c r="BE5" s="12"/>
      <c r="BF5" s="12">
        <v>4.7</v>
      </c>
      <c r="BG5" s="12"/>
      <c r="BH5" s="12"/>
      <c r="BI5" s="12"/>
      <c r="BJ5" s="12"/>
      <c r="BK5" s="12"/>
      <c r="BL5" s="12"/>
      <c r="BM5" s="12">
        <v>2</v>
      </c>
      <c r="BN5" s="12">
        <v>2</v>
      </c>
      <c r="BO5" s="12">
        <v>3</v>
      </c>
      <c r="BP5" s="12">
        <v>3</v>
      </c>
      <c r="BQ5" s="12">
        <v>3</v>
      </c>
      <c r="BR5" s="12"/>
      <c r="BS5" s="12"/>
      <c r="BT5" s="12">
        <v>2.5</v>
      </c>
      <c r="BU5" s="12">
        <v>2.5</v>
      </c>
      <c r="BV5" s="13"/>
      <c r="BW5" s="13"/>
      <c r="BX5" s="13"/>
      <c r="BY5" s="13"/>
      <c r="BZ5" s="13"/>
      <c r="CA5" s="13"/>
      <c r="CB5" s="13"/>
      <c r="CC5" s="13"/>
      <c r="CD5" s="13"/>
      <c r="CE5" s="26" t="s">
        <v>299</v>
      </c>
      <c r="CF5" s="13"/>
      <c r="CG5" s="13"/>
      <c r="CH5" s="13"/>
      <c r="CI5" s="13"/>
      <c r="CJ5" s="13"/>
      <c r="CK5" s="13"/>
      <c r="CL5" s="13"/>
      <c r="CM5" s="13"/>
      <c r="CN5" s="56"/>
      <c r="CO5" s="56"/>
      <c r="CP5" s="56"/>
      <c r="CQ5" s="56"/>
      <c r="CR5" s="56"/>
      <c r="CS5" s="56"/>
    </row>
    <row r="6" spans="1:97" s="2" customFormat="1" ht="10.5" customHeight="1">
      <c r="A6" s="35" t="s">
        <v>4</v>
      </c>
      <c r="B6" s="36"/>
      <c r="C6" s="36"/>
      <c r="D6" s="164" t="s">
        <v>181</v>
      </c>
      <c r="E6" s="165"/>
      <c r="F6" s="164" t="s">
        <v>181</v>
      </c>
      <c r="G6" s="165"/>
      <c r="H6" s="164" t="s">
        <v>181</v>
      </c>
      <c r="I6" s="165"/>
      <c r="J6" s="164" t="s">
        <v>181</v>
      </c>
      <c r="K6" s="165"/>
      <c r="L6" s="106" t="str">
        <f>Q2</f>
        <v>L Sby Agrotop1</v>
      </c>
      <c r="M6" s="109" t="str">
        <f>IF('Skriv in'!$C$8=$U$2,W6,IF('Skriv in'!$C$8=$U$3,AD6,IF('Skriv in'!$C$8=$U$4,AK6,IF('Skriv in'!$C$8=$U$5,AR6,IF('Skriv in'!$C$8=$U$6,AY6,IF('Skriv in'!$C$8=$U$7,BF6,IF('Skriv in'!$C$8=$U$8,BM6,BT6)))))))</f>
        <v>Teejet DG</v>
      </c>
      <c r="N6" s="109" t="str">
        <f>IF('Skriv in'!$C$8=$U$2,X6,IF('Skriv in'!$C$8=$U$3,AE6,IF('Skriv in'!$C$8=$U$4,AL6,IF('Skriv in'!$C$8=$U$5,AS6,IF('Skriv in'!$C$8=$U$6,AZ6,IF('Skriv in'!$C$8=$U$7,BG6,IF('Skriv in'!$C$8=$U$8,BN6,BU6)))))))</f>
        <v>Teejet DG</v>
      </c>
      <c r="O6" s="109" t="str">
        <f>IF('Skriv in'!$C$8=$U$2,Y6,IF('Skriv in'!$C$8=$U$3,AF6,IF('Skriv in'!$C$8=$U$4,AM6,IF('Skriv in'!$C$8=$U$5,AT6,IF('Skriv in'!$C$8=$U$6,BA6,IF('Skriv in'!$C$8=$U$7,BH6,IF('Skriv in'!$C$8=$U$8,BO6,BV6)))))))</f>
        <v>Lurmark</v>
      </c>
      <c r="P6" s="109" t="str">
        <f>IF('Skriv in'!$C$8=$U$2,Z6,IF('Skriv in'!$C$8=$U$3,AG6,IF('Skriv in'!$C$8=$U$4,AN6,IF('Skriv in'!$C$8=$U$5,AU6,IF('Skriv in'!$C$8=$U$6,BB6,IF('Skriv in'!$C$8=$U$7,BI6,IF('Skriv in'!$C$8=$U$8,BP6,BW6)))))))</f>
        <v>Lurmark</v>
      </c>
      <c r="Q6" s="109" t="str">
        <f>IF('Skriv in'!$C$8=$U$2,AA6,IF('Skriv in'!$C$8=$U$3,AH6,IF('Skriv in'!$C$8=$U$4,AO6,IF('Skriv in'!$C$8=$U$5,AV6,IF('Skriv in'!$C$8=$U$6,BC6,IF('Skriv in'!$C$8=$U$7,BJ6,IF('Skriv in'!$C$8=$U$8,BQ6,BX6)))))))</f>
        <v>Hardi</v>
      </c>
      <c r="R6" s="109">
        <f>IF('Skriv in'!$C$8=$U$2,AB6,IF('Skriv in'!$C$8=$U$3,AI6,IF('Skriv in'!$C$8=$U$4,AP6,IF('Skriv in'!$C$8=$U$5,AW6,IF('Skriv in'!$C$8=$U$6,BD6,IF('Skriv in'!$C$8=$U$7,BK6,IF('Skriv in'!$C$8=$U$8,BR6,BY6)))))))</f>
        <v>0</v>
      </c>
      <c r="S6" s="109">
        <f>IF('Skriv in'!$C$8=$U$2,AC6,IF('Skriv in'!$C$8=$U$3,AJ6,IF('Skriv in'!$C$8=$U$4,AQ6,IF('Skriv in'!$C$8=$U$5,AX6,IF('Skriv in'!$C$8=$U$6,BE6,IF('Skriv in'!$C$8=$U$7,BL6,IF('Skriv in'!$C$8=$U$8,BS6,BZ6)))))))</f>
        <v>0</v>
      </c>
      <c r="T6" s="6" t="s">
        <v>180</v>
      </c>
      <c r="U6" s="19" t="s">
        <v>112</v>
      </c>
      <c r="V6" s="14" t="s">
        <v>59</v>
      </c>
      <c r="W6" s="15" t="s">
        <v>60</v>
      </c>
      <c r="X6" s="15" t="s">
        <v>64</v>
      </c>
      <c r="Y6" s="15" t="s">
        <v>60</v>
      </c>
      <c r="Z6" s="15"/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15"/>
      <c r="AI6" s="15"/>
      <c r="AJ6" s="15"/>
      <c r="AK6" s="15" t="s">
        <v>60</v>
      </c>
      <c r="AL6" s="15" t="s">
        <v>60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60</v>
      </c>
      <c r="AZ6" s="15"/>
      <c r="BA6" s="15"/>
      <c r="BB6" s="15"/>
      <c r="BC6" s="15"/>
      <c r="BD6" s="15"/>
      <c r="BE6" s="15"/>
      <c r="BF6" s="15" t="s">
        <v>60</v>
      </c>
      <c r="BG6" s="15"/>
      <c r="BH6" s="15"/>
      <c r="BI6" s="15"/>
      <c r="BJ6" s="15"/>
      <c r="BK6" s="15"/>
      <c r="BL6" s="15"/>
      <c r="BM6" s="15" t="s">
        <v>61</v>
      </c>
      <c r="BN6" s="15" t="s">
        <v>61</v>
      </c>
      <c r="BO6" s="15" t="s">
        <v>62</v>
      </c>
      <c r="BP6" s="15" t="s">
        <v>62</v>
      </c>
      <c r="BQ6" s="15" t="s">
        <v>60</v>
      </c>
      <c r="BR6" s="15"/>
      <c r="BS6" s="15"/>
      <c r="BT6" s="15" t="s">
        <v>63</v>
      </c>
      <c r="BU6" s="15" t="s">
        <v>63</v>
      </c>
      <c r="BV6" s="15"/>
      <c r="BW6" s="15"/>
      <c r="BX6" s="15"/>
      <c r="BY6" s="15"/>
      <c r="BZ6" s="15"/>
      <c r="CA6" s="15"/>
      <c r="CB6" s="15"/>
      <c r="CC6" s="15"/>
      <c r="CD6" s="26"/>
      <c r="CE6" s="128">
        <v>1</v>
      </c>
      <c r="CF6" s="128"/>
      <c r="CG6" s="128">
        <v>2</v>
      </c>
      <c r="CH6" s="128"/>
      <c r="CI6" s="128">
        <v>3</v>
      </c>
      <c r="CJ6" s="128"/>
      <c r="CK6" s="128">
        <v>4</v>
      </c>
      <c r="CL6" s="128"/>
      <c r="CM6" s="15"/>
      <c r="CN6" s="110"/>
      <c r="CO6" s="110"/>
      <c r="CP6" s="110"/>
      <c r="CQ6" s="110"/>
      <c r="CR6" s="110"/>
      <c r="CS6" s="110"/>
    </row>
    <row r="7" spans="1:97" s="2" customFormat="1" ht="15.75" customHeight="1">
      <c r="A7" s="35" t="s">
        <v>78</v>
      </c>
      <c r="B7" s="37"/>
      <c r="C7" s="37"/>
      <c r="D7" s="166" t="s">
        <v>319</v>
      </c>
      <c r="E7" s="156"/>
      <c r="F7" s="166"/>
      <c r="G7" s="156"/>
      <c r="H7" s="155" t="str">
        <f>HLOOKUP(H$6,$M$2:$T$20,11)</f>
        <v> </v>
      </c>
      <c r="I7" s="156"/>
      <c r="J7" s="155" t="str">
        <f>HLOOKUP(J$6,$M$2:$T$20,11)</f>
        <v> </v>
      </c>
      <c r="K7" s="156"/>
      <c r="L7" s="106">
        <f>R2</f>
        <v>0</v>
      </c>
      <c r="M7" s="109" t="str">
        <f>IF('Skriv in'!$C$8=$U$2,W7,IF('Skriv in'!$C$8=$U$3,AD7,IF('Skriv in'!$C$8=$U$4,AK7,IF('Skriv in'!$C$8=$U$5,AR7,IF('Skriv in'!$C$8=$U$6,AY7,IF('Skriv in'!$C$8=$U$7,BF7,IF('Skriv in'!$C$8=$U$8,BM7,BT7)))))))</f>
        <v>110-015VS</v>
      </c>
      <c r="N7" s="109" t="str">
        <f>IF('Skriv in'!$C$8=$U$2,X7,IF('Skriv in'!$C$8=$U$3,AE7,IF('Skriv in'!$C$8=$U$4,AL7,IF('Skriv in'!$C$8=$U$5,AS7,IF('Skriv in'!$C$8=$U$6,AZ7,IF('Skriv in'!$C$8=$U$7,BG7,IF('Skriv in'!$C$8=$U$8,BN7,BU7)))))))</f>
        <v>110-015VS</v>
      </c>
      <c r="O7" s="109" t="str">
        <f>IF('Skriv in'!$C$8=$U$2,Y7,IF('Skriv in'!$C$8=$U$3,AF7,IF('Skriv in'!$C$8=$U$4,AM7,IF('Skriv in'!$C$8=$U$5,AT7,IF('Skriv in'!$C$8=$U$6,BA7,IF('Skriv in'!$C$8=$U$7,BH7,IF('Skriv in'!$C$8=$U$8,BO7,BV7)))))))</f>
        <v>11003 LD</v>
      </c>
      <c r="P7" s="109" t="str">
        <f>IF('Skriv in'!$C$8=$U$2,Z7,IF('Skriv in'!$C$8=$U$3,AG7,IF('Skriv in'!$C$8=$U$4,AN7,IF('Skriv in'!$C$8=$U$5,AU7,IF('Skriv in'!$C$8=$U$6,BB7,IF('Skriv in'!$C$8=$U$7,BI7,IF('Skriv in'!$C$8=$U$8,BP7,BW7)))))))</f>
        <v>LD-03</v>
      </c>
      <c r="Q7" s="109" t="str">
        <f>IF('Skriv in'!$C$8=$U$2,AA7,IF('Skriv in'!$C$8=$U$3,AH7,IF('Skriv in'!$C$8=$U$4,AO7,IF('Skriv in'!$C$8=$U$5,AV7,IF('Skriv in'!$C$8=$U$6,BC7,IF('Skriv in'!$C$8=$U$7,BJ7,IF('Skriv in'!$C$8=$U$8,BQ7,BX7)))))))</f>
        <v>LD015-110</v>
      </c>
      <c r="R7" s="109">
        <f>IF('Skriv in'!$C$8=$U$2,AB7,IF('Skriv in'!$C$8=$U$3,AI7,IF('Skriv in'!$C$8=$U$4,AP7,IF('Skriv in'!$C$8=$U$5,AW7,IF('Skriv in'!$C$8=$U$6,BD7,IF('Skriv in'!$C$8=$U$7,BK7,IF('Skriv in'!$C$8=$U$8,BR7,BY7)))))))</f>
        <v>0</v>
      </c>
      <c r="S7" s="109">
        <f>IF('Skriv in'!$C$8=$U$2,AC7,IF('Skriv in'!$C$8=$U$3,AJ7,IF('Skriv in'!$C$8=$U$4,AQ7,IF('Skriv in'!$C$8=$U$5,AX7,IF('Skriv in'!$C$8=$U$6,BE7,IF('Skriv in'!$C$8=$U$7,BL7,IF('Skriv in'!$C$8=$U$8,BS7,BZ7)))))))</f>
        <v>0</v>
      </c>
      <c r="T7" s="6" t="s">
        <v>180</v>
      </c>
      <c r="U7" s="19" t="s">
        <v>113</v>
      </c>
      <c r="V7" s="14" t="s">
        <v>65</v>
      </c>
      <c r="W7" s="15" t="s">
        <v>66</v>
      </c>
      <c r="X7" s="15">
        <v>11002</v>
      </c>
      <c r="Y7" s="15" t="s">
        <v>73</v>
      </c>
      <c r="Z7" s="15"/>
      <c r="AA7" s="15" t="s">
        <v>66</v>
      </c>
      <c r="AB7" s="15" t="s">
        <v>68</v>
      </c>
      <c r="AC7" s="15" t="s">
        <v>68</v>
      </c>
      <c r="AD7" s="15" t="s">
        <v>67</v>
      </c>
      <c r="AE7" s="15" t="s">
        <v>67</v>
      </c>
      <c r="AF7" s="15" t="s">
        <v>68</v>
      </c>
      <c r="AG7" s="15" t="s">
        <v>66</v>
      </c>
      <c r="AH7" s="15"/>
      <c r="AI7" s="15"/>
      <c r="AJ7" s="15"/>
      <c r="AK7" s="15" t="s">
        <v>67</v>
      </c>
      <c r="AL7" s="15" t="s">
        <v>72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68</v>
      </c>
      <c r="AZ7" s="15"/>
      <c r="BA7" s="15"/>
      <c r="BB7" s="15"/>
      <c r="BC7" s="15"/>
      <c r="BD7" s="15"/>
      <c r="BE7" s="15"/>
      <c r="BF7" s="16" t="s">
        <v>66</v>
      </c>
      <c r="BG7" s="16"/>
      <c r="BH7" s="16"/>
      <c r="BI7" s="16"/>
      <c r="BJ7" s="16"/>
      <c r="BK7" s="16"/>
      <c r="BL7" s="16"/>
      <c r="BM7" s="15" t="s">
        <v>69</v>
      </c>
      <c r="BN7" s="15" t="s">
        <v>69</v>
      </c>
      <c r="BO7" s="15" t="s">
        <v>70</v>
      </c>
      <c r="BP7" s="15" t="s">
        <v>71</v>
      </c>
      <c r="BQ7" s="15" t="s">
        <v>66</v>
      </c>
      <c r="BR7" s="15"/>
      <c r="BS7" s="15"/>
      <c r="BT7" s="15" t="s">
        <v>66</v>
      </c>
      <c r="BU7" s="15" t="s">
        <v>66</v>
      </c>
      <c r="BV7" s="15"/>
      <c r="BW7" s="15"/>
      <c r="BX7" s="15"/>
      <c r="BY7" s="15"/>
      <c r="BZ7" s="15"/>
      <c r="CA7" s="15"/>
      <c r="CB7" s="15"/>
      <c r="CC7" s="15"/>
      <c r="CD7" s="53" t="s">
        <v>301</v>
      </c>
      <c r="CE7" s="140" t="str">
        <f>D6</f>
        <v>X Välj spruta</v>
      </c>
      <c r="CF7" s="141"/>
      <c r="CG7" s="140" t="str">
        <f>F6</f>
        <v>X Välj spruta</v>
      </c>
      <c r="CH7" s="141"/>
      <c r="CI7" s="140" t="str">
        <f>H6</f>
        <v>X Välj spruta</v>
      </c>
      <c r="CJ7" s="141"/>
      <c r="CK7" s="140" t="str">
        <f>J6</f>
        <v>X Välj spruta</v>
      </c>
      <c r="CL7" s="141"/>
      <c r="CM7" s="15"/>
      <c r="CN7" s="110"/>
      <c r="CO7" s="110"/>
      <c r="CP7" s="110"/>
      <c r="CQ7" s="110"/>
      <c r="CR7" s="110"/>
      <c r="CS7" s="110"/>
    </row>
    <row r="8" spans="1:90" ht="16.5" customHeight="1">
      <c r="A8" s="38" t="s">
        <v>234</v>
      </c>
      <c r="B8" s="37"/>
      <c r="C8" s="37"/>
      <c r="D8" s="132">
        <v>200</v>
      </c>
      <c r="E8" s="133"/>
      <c r="F8" s="132"/>
      <c r="G8" s="133"/>
      <c r="H8" s="132"/>
      <c r="I8" s="133"/>
      <c r="J8" s="132"/>
      <c r="K8" s="133"/>
      <c r="L8" s="106">
        <f>S2</f>
        <v>0</v>
      </c>
      <c r="M8" s="109">
        <f>IF('Skriv in'!$C$8=$U$2,W8,IF('Skriv in'!$C$8=$U$3,AD8,IF('Skriv in'!$C$8=$U$4,AK8,IF('Skriv in'!$C$8=$U$5,AR8,IF('Skriv in'!$C$8=$U$6,AY8,IF('Skriv in'!$C$8=$U$7,BF8,IF('Skriv in'!$C$8=$U$8,BM8,BT8)))))))</f>
        <v>50</v>
      </c>
      <c r="N8" s="109">
        <f>IF('Skriv in'!$C$8=$U$2,X8,IF('Skriv in'!$C$8=$U$3,AE8,IF('Skriv in'!$C$8=$U$4,AL8,IF('Skriv in'!$C$8=$U$5,AS8,IF('Skriv in'!$C$8=$U$6,AZ8,IF('Skriv in'!$C$8=$U$7,BG8,IF('Skriv in'!$C$8=$U$8,BN8,BU8)))))))</f>
        <v>50</v>
      </c>
      <c r="O8" s="109">
        <f>IF('Skriv in'!$C$8=$U$2,Y8,IF('Skriv in'!$C$8=$U$3,AF8,IF('Skriv in'!$C$8=$U$4,AM8,IF('Skriv in'!$C$8=$U$5,AT8,IF('Skriv in'!$C$8=$U$6,BA8,IF('Skriv in'!$C$8=$U$7,BH8,IF('Skriv in'!$C$8=$U$8,BO8,BV8)))))))</f>
        <v>50</v>
      </c>
      <c r="P8" s="109">
        <f>IF('Skriv in'!$C$8=$U$2,Z8,IF('Skriv in'!$C$8=$U$3,AG8,IF('Skriv in'!$C$8=$U$4,AN8,IF('Skriv in'!$C$8=$U$5,AU8,IF('Skriv in'!$C$8=$U$6,BB8,IF('Skriv in'!$C$8=$U$7,BI8,IF('Skriv in'!$C$8=$U$8,BP8,BW8)))))))</f>
        <v>50</v>
      </c>
      <c r="Q8" s="109">
        <f>IF('Skriv in'!$C$8=$U$2,AA8,IF('Skriv in'!$C$8=$U$3,AH8,IF('Skriv in'!$C$8=$U$4,AO8,IF('Skriv in'!$C$8=$U$5,AV8,IF('Skriv in'!$C$8=$U$6,BC8,IF('Skriv in'!$C$8=$U$7,BJ8,IF('Skriv in'!$C$8=$U$8,BQ8,BX8)))))))</f>
        <v>50</v>
      </c>
      <c r="R8" s="109">
        <f>IF('Skriv in'!$C$8=$U$2,AB8,IF('Skriv in'!$C$8=$U$3,AI8,IF('Skriv in'!$C$8=$U$4,AP8,IF('Skriv in'!$C$8=$U$5,AW8,IF('Skriv in'!$C$8=$U$6,BD8,IF('Skriv in'!$C$8=$U$7,BK8,IF('Skriv in'!$C$8=$U$8,BR8,BY8)))))))</f>
        <v>0</v>
      </c>
      <c r="S8" s="109">
        <f>IF('Skriv in'!$C$8=$U$2,AC8,IF('Skriv in'!$C$8=$U$3,AJ8,IF('Skriv in'!$C$8=$U$4,AQ8,IF('Skriv in'!$C$8=$U$5,AX8,IF('Skriv in'!$C$8=$U$6,BE8,IF('Skriv in'!$C$8=$U$7,BL8,IF('Skriv in'!$C$8=$U$8,BS8,BZ8)))))))</f>
        <v>0</v>
      </c>
      <c r="T8" s="6" t="s">
        <v>180</v>
      </c>
      <c r="U8" s="20" t="s">
        <v>115</v>
      </c>
      <c r="V8" s="10" t="s">
        <v>74</v>
      </c>
      <c r="W8" s="11">
        <v>50</v>
      </c>
      <c r="X8" s="11">
        <v>50</v>
      </c>
      <c r="Y8" s="11">
        <v>50</v>
      </c>
      <c r="Z8" s="11"/>
      <c r="AA8" s="11">
        <v>50</v>
      </c>
      <c r="AB8" s="11">
        <v>50</v>
      </c>
      <c r="AC8" s="11">
        <v>50</v>
      </c>
      <c r="AD8" s="11">
        <v>50</v>
      </c>
      <c r="AE8" s="11">
        <v>50</v>
      </c>
      <c r="AF8" s="11">
        <v>50</v>
      </c>
      <c r="AG8" s="11">
        <v>33.3</v>
      </c>
      <c r="AH8" s="11"/>
      <c r="AI8" s="11"/>
      <c r="AJ8" s="11"/>
      <c r="AK8" s="11">
        <v>50</v>
      </c>
      <c r="AL8" s="11">
        <v>50</v>
      </c>
      <c r="AM8" s="11"/>
      <c r="AN8" s="11"/>
      <c r="AO8" s="11"/>
      <c r="AP8" s="11"/>
      <c r="AQ8" s="11"/>
      <c r="AY8" s="11">
        <v>40</v>
      </c>
      <c r="AZ8" s="11"/>
      <c r="BA8" s="11"/>
      <c r="BB8" s="11"/>
      <c r="BC8" s="11"/>
      <c r="BD8" s="11"/>
      <c r="BE8" s="11"/>
      <c r="BF8" s="11">
        <v>50</v>
      </c>
      <c r="BG8" s="11"/>
      <c r="BH8" s="11"/>
      <c r="BI8" s="11"/>
      <c r="BJ8" s="11"/>
      <c r="BK8" s="11"/>
      <c r="BL8" s="11"/>
      <c r="BM8" s="11">
        <v>50</v>
      </c>
      <c r="BN8" s="11">
        <v>50</v>
      </c>
      <c r="BO8" s="11">
        <v>50</v>
      </c>
      <c r="BP8" s="11">
        <v>50</v>
      </c>
      <c r="BQ8" s="11">
        <v>50</v>
      </c>
      <c r="BR8" s="11"/>
      <c r="BS8" s="11"/>
      <c r="BT8" s="11">
        <v>50</v>
      </c>
      <c r="BU8" s="11">
        <v>46</v>
      </c>
      <c r="CD8" s="53" t="s">
        <v>1</v>
      </c>
      <c r="CE8" s="129" t="str">
        <f>HLOOKUP(D$6,$M$2:$T$20,2)</f>
        <v> </v>
      </c>
      <c r="CF8" s="130"/>
      <c r="CG8" s="129" t="str">
        <f>HLOOKUP(F$6,$M$2:$T$20,2)</f>
        <v> </v>
      </c>
      <c r="CH8" s="130"/>
      <c r="CI8" s="129" t="str">
        <f>HLOOKUP(H$6,$M$2:$T$20,2)</f>
        <v> </v>
      </c>
      <c r="CJ8" s="130"/>
      <c r="CK8" s="129" t="str">
        <f>HLOOKUP(J$6,$M$2:$T$20,2)</f>
        <v> </v>
      </c>
      <c r="CL8" s="130"/>
    </row>
    <row r="9" spans="1:97" s="2" customFormat="1" ht="16.5" customHeight="1">
      <c r="A9" s="32" t="s">
        <v>303</v>
      </c>
      <c r="B9" s="33"/>
      <c r="C9" s="122" t="s">
        <v>304</v>
      </c>
      <c r="D9" s="112">
        <v>2.5</v>
      </c>
      <c r="E9" s="112">
        <v>2.6</v>
      </c>
      <c r="F9" s="112"/>
      <c r="G9" s="112"/>
      <c r="H9" s="65"/>
      <c r="I9" s="65"/>
      <c r="J9" s="65"/>
      <c r="K9" s="65"/>
      <c r="L9" s="107" t="str">
        <f>T2</f>
        <v>X Välj spruta</v>
      </c>
      <c r="M9" s="109">
        <f>IF('Skriv in'!$C$8=$U$2,W9,IF('Skriv in'!$C$8=$U$3,AD9,IF('Skriv in'!$C$8=$U$4,AK9,IF('Skriv in'!$C$8=$U$5,AR9,IF('Skriv in'!$C$8=$U$6,AY9,IF('Skriv in'!$C$8=$U$7,BF9,IF('Skriv in'!$C$8=$U$8,BM9,BT9)))))))</f>
        <v>8</v>
      </c>
      <c r="N9" s="109">
        <f>IF('Skriv in'!$C$8=$U$2,X9,IF('Skriv in'!$C$8=$U$3,AE9,IF('Skriv in'!$C$8=$U$4,AL9,IF('Skriv in'!$C$8=$U$5,AS9,IF('Skriv in'!$C$8=$U$6,AZ9,IF('Skriv in'!$C$8=$U$7,BG9,IF('Skriv in'!$C$8=$U$8,BN9,BU9)))))))</f>
        <v>8</v>
      </c>
      <c r="O9" s="109">
        <f>IF('Skriv in'!$C$8=$U$2,Y9,IF('Skriv in'!$C$8=$U$3,AF9,IF('Skriv in'!$C$8=$U$4,AM9,IF('Skriv in'!$C$8=$U$5,AT9,IF('Skriv in'!$C$8=$U$6,BA9,IF('Skriv in'!$C$8=$U$7,BH9,IF('Skriv in'!$C$8=$U$8,BO9,BV9)))))))</f>
        <v>24</v>
      </c>
      <c r="P9" s="109">
        <f>IF('Skriv in'!$C$8=$U$2,Z9,IF('Skriv in'!$C$8=$U$3,AG9,IF('Skriv in'!$C$8=$U$4,AN9,IF('Skriv in'!$C$8=$U$5,AU9,IF('Skriv in'!$C$8=$U$6,BB9,IF('Skriv in'!$C$8=$U$7,BI9,IF('Skriv in'!$C$8=$U$8,BP9,BW9)))))))</f>
        <v>9</v>
      </c>
      <c r="Q9" s="109">
        <f>IF('Skriv in'!$C$8=$U$2,AA9,IF('Skriv in'!$C$8=$U$3,AH9,IF('Skriv in'!$C$8=$U$4,AO9,IF('Skriv in'!$C$8=$U$5,AV9,IF('Skriv in'!$C$8=$U$6,BC9,IF('Skriv in'!$C$8=$U$7,BJ9,IF('Skriv in'!$C$8=$U$8,BQ9,BX9)))))))</f>
        <v>6</v>
      </c>
      <c r="R9" s="109">
        <f>IF('Skriv in'!$C$8=$U$2,AB9,IF('Skriv in'!$C$8=$U$3,AI9,IF('Skriv in'!$C$8=$U$4,AP9,IF('Skriv in'!$C$8=$U$5,AW9,IF('Skriv in'!$C$8=$U$6,BD9,IF('Skriv in'!$C$8=$U$7,BK9,IF('Skriv in'!$C$8=$U$8,BR9,BY9)))))))</f>
        <v>0</v>
      </c>
      <c r="S9" s="109">
        <f>IF('Skriv in'!$C$8=$U$2,AC9,IF('Skriv in'!$C$8=$U$3,AJ9,IF('Skriv in'!$C$8=$U$4,AQ9,IF('Skriv in'!$C$8=$U$5,AX9,IF('Skriv in'!$C$8=$U$6,BE9,IF('Skriv in'!$C$8=$U$7,BL9,IF('Skriv in'!$C$8=$U$8,BS9,BZ9)))))))</f>
        <v>0</v>
      </c>
      <c r="T9" s="6" t="s">
        <v>180</v>
      </c>
      <c r="U9" s="19" t="s">
        <v>116</v>
      </c>
      <c r="V9" s="17" t="s">
        <v>75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  <c r="CC9" s="15"/>
      <c r="CD9" s="53" t="s">
        <v>48</v>
      </c>
      <c r="CE9" s="129" t="str">
        <f>HLOOKUP(D$6,$M$2:$T$20,3)</f>
        <v> </v>
      </c>
      <c r="CF9" s="130"/>
      <c r="CG9" s="129" t="str">
        <f>HLOOKUP(F$6,$M$2:$T$20,3)</f>
        <v> </v>
      </c>
      <c r="CH9" s="130"/>
      <c r="CI9" s="129" t="str">
        <f>HLOOKUP(H$6,$M$2:$T$20,3)</f>
        <v> </v>
      </c>
      <c r="CJ9" s="130"/>
      <c r="CK9" s="129" t="str">
        <f>HLOOKUP(J$6,$M$2:$T$20,3)</f>
        <v> </v>
      </c>
      <c r="CL9" s="130"/>
      <c r="CM9" s="15"/>
      <c r="CN9" s="110"/>
      <c r="CO9" s="110"/>
      <c r="CP9" s="110"/>
      <c r="CQ9" s="110"/>
      <c r="CR9" s="110"/>
      <c r="CS9" s="110"/>
    </row>
    <row r="10" spans="1:97" s="2" customFormat="1" ht="16.5" customHeight="1">
      <c r="A10" s="32" t="s">
        <v>305</v>
      </c>
      <c r="B10" s="33"/>
      <c r="C10" s="122" t="s">
        <v>306</v>
      </c>
      <c r="D10" s="112">
        <v>12</v>
      </c>
      <c r="E10" s="112">
        <v>70</v>
      </c>
      <c r="F10" s="65"/>
      <c r="G10" s="65"/>
      <c r="H10" s="65"/>
      <c r="I10" s="65"/>
      <c r="J10" s="65"/>
      <c r="K10" s="65"/>
      <c r="L10" s="106" t="s">
        <v>177</v>
      </c>
      <c r="M10" s="109">
        <f>IF('Skriv in'!$C$8=$U$2,W10,IF('Skriv in'!$C$8=$U$3,AD10,IF('Skriv in'!$C$8=$U$4,AK10,IF('Skriv in'!$C$8=$U$5,AR10,IF('Skriv in'!$C$8=$U$6,AY10,IF('Skriv in'!$C$8=$U$7,BF10,IF('Skriv in'!$C$8=$U$8,BM10,BT10)))))))</f>
        <v>449</v>
      </c>
      <c r="N10" s="109">
        <f>IF('Skriv in'!$C$8=$U$2,X10,IF('Skriv in'!$C$8=$U$3,AE10,IF('Skriv in'!$C$8=$U$4,AL10,IF('Skriv in'!$C$8=$U$5,AS10,IF('Skriv in'!$C$8=$U$6,AZ10,IF('Skriv in'!$C$8=$U$7,BG10,IF('Skriv in'!$C$8=$U$8,BN10,BU10)))))))</f>
        <v>399</v>
      </c>
      <c r="O10" s="109">
        <f>IF('Skriv in'!$C$8=$U$2,Y10,IF('Skriv in'!$C$8=$U$3,AF10,IF('Skriv in'!$C$8=$U$4,AM10,IF('Skriv in'!$C$8=$U$5,AT10,IF('Skriv in'!$C$8=$U$6,BA10,IF('Skriv in'!$C$8=$U$7,BH10,IF('Skriv in'!$C$8=$U$8,BO10,BV10)))))))</f>
        <v>155</v>
      </c>
      <c r="P10" s="109">
        <f>IF('Skriv in'!$C$8=$U$2,Z10,IF('Skriv in'!$C$8=$U$3,AG10,IF('Skriv in'!$C$8=$U$4,AN10,IF('Skriv in'!$C$8=$U$5,AU10,IF('Skriv in'!$C$8=$U$6,BB10,IF('Skriv in'!$C$8=$U$7,BI10,IF('Skriv in'!$C$8=$U$8,BP10,BW10)))))))</f>
        <v>1083</v>
      </c>
      <c r="Q10" s="109">
        <f>IF('Skriv in'!$C$8=$U$2,AA10,IF('Skriv in'!$C$8=$U$3,AH10,IF('Skriv in'!$C$8=$U$4,AO10,IF('Skriv in'!$C$8=$U$5,AV10,IF('Skriv in'!$C$8=$U$6,BC10,IF('Skriv in'!$C$8=$U$7,BJ10,IF('Skriv in'!$C$8=$U$8,BQ10,BX10)))))))</f>
        <v>550</v>
      </c>
      <c r="R10" s="109">
        <f>IF('Skriv in'!$C$8=$U$2,AB10,IF('Skriv in'!$C$8=$U$3,AI10,IF('Skriv in'!$C$8=$U$4,AP10,IF('Skriv in'!$C$8=$U$5,AW10,IF('Skriv in'!$C$8=$U$6,BD10,IF('Skriv in'!$C$8=$U$7,BK10,IF('Skriv in'!$C$8=$U$8,BR10,BY10)))))))</f>
        <v>0</v>
      </c>
      <c r="S10" s="109">
        <f>IF('Skriv in'!$C$8=$U$2,AC10,IF('Skriv in'!$C$8=$U$3,AJ10,IF('Skriv in'!$C$8=$U$4,AQ10,IF('Skriv in'!$C$8=$U$5,AX10,IF('Skriv in'!$C$8=$U$6,BE10,IF('Skriv in'!$C$8=$U$7,BL10,IF('Skriv in'!$C$8=$U$8,BS10,BZ10)))))))</f>
        <v>0</v>
      </c>
      <c r="T10" s="6" t="s">
        <v>180</v>
      </c>
      <c r="U10" s="21"/>
      <c r="V10" s="14" t="s">
        <v>76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  <c r="CC10" s="15"/>
      <c r="CD10" s="15" t="s">
        <v>58</v>
      </c>
      <c r="CE10" s="129" t="str">
        <f>HLOOKUP(D$6,$M$2:$T$20,4)</f>
        <v> </v>
      </c>
      <c r="CF10" s="130"/>
      <c r="CG10" s="129" t="str">
        <f>HLOOKUP(F$6,$M$2:$T$20,4)</f>
        <v> </v>
      </c>
      <c r="CH10" s="130"/>
      <c r="CI10" s="129" t="str">
        <f>HLOOKUP(H$6,$M$2:$T$20,4)</f>
        <v> </v>
      </c>
      <c r="CJ10" s="130"/>
      <c r="CK10" s="129" t="str">
        <f>HLOOKUP(J$6,$M$2:$T$20,4)</f>
        <v> </v>
      </c>
      <c r="CL10" s="130"/>
      <c r="CM10" s="15"/>
      <c r="CN10" s="110"/>
      <c r="CO10" s="110"/>
      <c r="CP10" s="110"/>
      <c r="CQ10" s="110"/>
      <c r="CR10" s="110"/>
      <c r="CS10" s="110"/>
    </row>
    <row r="11" spans="1:97" s="2" customFormat="1" ht="16.5">
      <c r="A11" s="32" t="s">
        <v>307</v>
      </c>
      <c r="B11" s="33"/>
      <c r="C11" s="122" t="s">
        <v>308</v>
      </c>
      <c r="D11" s="111" t="s">
        <v>278</v>
      </c>
      <c r="E11" s="112">
        <v>0.5</v>
      </c>
      <c r="F11" s="60"/>
      <c r="G11" s="59"/>
      <c r="H11" s="60"/>
      <c r="I11" s="59"/>
      <c r="J11" s="60"/>
      <c r="K11" s="59"/>
      <c r="L11" s="106" t="s">
        <v>178</v>
      </c>
      <c r="M11" s="109">
        <f>IF('Skriv in'!$C$8=$U$2,W11,IF('Skriv in'!$C$8=$U$3,AD11,IF('Skriv in'!$C$8=$U$4,AK11,IF('Skriv in'!$C$8=$U$5,AR11,IF('Skriv in'!$C$8=$U$6,AY11,IF('Skriv in'!$C$8=$U$7,BF11,IF('Skriv in'!$C$8=$U$8,BM11,BT11)))))))</f>
        <v>1</v>
      </c>
      <c r="N11" s="109">
        <f>IF('Skriv in'!$C$8=$U$2,X11,IF('Skriv in'!$C$8=$U$3,AE11,IF('Skriv in'!$C$8=$U$4,AL11,IF('Skriv in'!$C$8=$U$5,AS11,IF('Skriv in'!$C$8=$U$6,AZ11,IF('Skriv in'!$C$8=$U$7,BG11,IF('Skriv in'!$C$8=$U$8,BN11,BU11)))))))</f>
        <v>1</v>
      </c>
      <c r="O11" s="109">
        <f>IF('Skriv in'!$C$8=$U$2,Y11,IF('Skriv in'!$C$8=$U$3,AF11,IF('Skriv in'!$C$8=$U$4,AM11,IF('Skriv in'!$C$8=$U$5,AT11,IF('Skriv in'!$C$8=$U$6,BA11,IF('Skriv in'!$C$8=$U$7,BH11,IF('Skriv in'!$C$8=$U$8,BO11,BV11)))))))</f>
        <v>1</v>
      </c>
      <c r="P11" s="109">
        <f>IF('Skriv in'!$C$8=$U$2,Z11,IF('Skriv in'!$C$8=$U$3,AG11,IF('Skriv in'!$C$8=$U$4,AN11,IF('Skriv in'!$C$8=$U$5,AU11,IF('Skriv in'!$C$8=$U$6,BB11,IF('Skriv in'!$C$8=$U$7,BI11,IF('Skriv in'!$C$8=$U$8,BP11,BW11)))))))</f>
        <v>1</v>
      </c>
      <c r="Q11" s="109">
        <f>IF('Skriv in'!$C$8=$U$2,AA11,IF('Skriv in'!$C$8=$U$3,AH11,IF('Skriv in'!$C$8=$U$4,AO11,IF('Skriv in'!$C$8=$U$5,AV11,IF('Skriv in'!$C$8=$U$6,BC11,IF('Skriv in'!$C$8=$U$7,BJ11,IF('Skriv in'!$C$8=$U$8,BQ11,BX11)))))))</f>
        <v>1</v>
      </c>
      <c r="R11" s="109">
        <f>IF('Skriv in'!$C$8=$U$2,AB11,IF('Skriv in'!$C$8=$U$3,AI11,IF('Skriv in'!$C$8=$U$4,AP11,IF('Skriv in'!$C$8=$U$5,AW11,IF('Skriv in'!$C$8=$U$6,BD11,IF('Skriv in'!$C$8=$U$7,BK11,IF('Skriv in'!$C$8=$U$8,BR11,BY11)))))))</f>
        <v>0</v>
      </c>
      <c r="S11" s="109">
        <f>IF('Skriv in'!$C$8=$U$2,AC11,IF('Skriv in'!$C$8=$U$3,AJ11,IF('Skriv in'!$C$8=$U$4,AQ11,IF('Skriv in'!$C$8=$U$5,AX11,IF('Skriv in'!$C$8=$U$6,BE11,IF('Skriv in'!$C$8=$U$7,BL11,IF('Skriv in'!$C$8=$U$8,BS11,BZ11)))))))</f>
        <v>0</v>
      </c>
      <c r="T11" s="6" t="s">
        <v>180</v>
      </c>
      <c r="U11" s="21"/>
      <c r="V11" s="19" t="s">
        <v>77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 t="s">
        <v>59</v>
      </c>
      <c r="CE11" s="129" t="str">
        <f>HLOOKUP(D$6,$M$2:$T$20,5)</f>
        <v> </v>
      </c>
      <c r="CF11" s="130"/>
      <c r="CG11" s="129" t="str">
        <f>HLOOKUP(F$6,$M$2:$T$20,5)</f>
        <v> </v>
      </c>
      <c r="CH11" s="130"/>
      <c r="CI11" s="129" t="str">
        <f>HLOOKUP(H$6,$M$2:$T$20,5)</f>
        <v> </v>
      </c>
      <c r="CJ11" s="130"/>
      <c r="CK11" s="129" t="str">
        <f>HLOOKUP(J$6,$M$2:$T$20,5)</f>
        <v> </v>
      </c>
      <c r="CL11" s="130"/>
      <c r="CM11" s="15"/>
      <c r="CN11" s="110"/>
      <c r="CO11" s="110"/>
      <c r="CP11" s="110"/>
      <c r="CQ11" s="110"/>
      <c r="CR11" s="110"/>
      <c r="CS11" s="110"/>
    </row>
    <row r="12" spans="1:90" ht="16.5">
      <c r="A12" s="32" t="s">
        <v>233</v>
      </c>
      <c r="B12" s="33"/>
      <c r="C12" s="34"/>
      <c r="D12" s="134">
        <v>10</v>
      </c>
      <c r="E12" s="135"/>
      <c r="F12" s="134"/>
      <c r="G12" s="135"/>
      <c r="H12" s="134"/>
      <c r="I12" s="135"/>
      <c r="J12" s="134"/>
      <c r="K12" s="135"/>
      <c r="L12" s="106" t="s">
        <v>179</v>
      </c>
      <c r="M12" s="109" t="str">
        <f>IF('Skriv in'!$C$8=$U$2,W12,IF('Skriv in'!$C$8=$U$3,AD12,IF('Skriv in'!$C$8=$U$4,AK12,IF('Skriv in'!$C$8=$U$5,AR12,IF('Skriv in'!$C$8=$U$6,AY12,IF('Skriv in'!$C$8=$U$7,BF12,IF('Skriv in'!$C$8=$U$8,BM12,BT12)))))))</f>
        <v>Agrotop1</v>
      </c>
      <c r="N12" s="109" t="str">
        <f>IF('Skriv in'!$C$8=$U$2,X12,IF('Skriv in'!$C$8=$U$3,AE12,IF('Skriv in'!$C$8=$U$4,AL12,IF('Skriv in'!$C$8=$U$5,AS12,IF('Skriv in'!$C$8=$U$6,AZ12,IF('Skriv in'!$C$8=$U$7,BG12,IF('Skriv in'!$C$8=$U$8,BN12,BU12)))))))</f>
        <v>Agrotop2</v>
      </c>
      <c r="O12" s="109" t="str">
        <f>IF('Skriv in'!$C$8=$U$2,Y12,IF('Skriv in'!$C$8=$U$3,AF12,IF('Skriv in'!$C$8=$U$4,AM12,IF('Skriv in'!$C$8=$U$5,AT12,IF('Skriv in'!$C$8=$U$6,BA12,IF('Skriv in'!$C$8=$U$7,BH12,IF('Skriv in'!$C$8=$U$8,BO12,BV12)))))))</f>
        <v>Hardi HYA800</v>
      </c>
      <c r="P12" s="109" t="str">
        <f>IF('Skriv in'!$C$8=$U$2,Z12,IF('Skriv in'!$C$8=$U$3,AG12,IF('Skriv in'!$C$8=$U$4,AN12,IF('Skriv in'!$C$8=$U$5,AU12,IF('Skriv in'!$C$8=$U$6,BB12,IF('Skriv in'!$C$8=$U$7,BI12,IF('Skriv in'!$C$8=$U$8,BP12,BW12)))))))</f>
        <v>Potato spray</v>
      </c>
      <c r="Q12" s="109" t="str">
        <f>IF('Skriv in'!$C$8=$U$2,AA12,IF('Skriv in'!$C$8=$U$3,AH12,IF('Skriv in'!$C$8=$U$4,AO12,IF('Skriv in'!$C$8=$U$5,AV12,IF('Skriv in'!$C$8=$U$6,BC12,IF('Skriv in'!$C$8=$U$7,BJ12,IF('Skriv in'!$C$8=$U$8,BQ12,BX12)))))))</f>
        <v>Agrotop 1</v>
      </c>
      <c r="R12" s="109">
        <f>IF('Skriv in'!$C$8=$U$2,AB12,IF('Skriv in'!$C$8=$U$3,AI12,IF('Skriv in'!$C$8=$U$4,AP12,IF('Skriv in'!$C$8=$U$5,AW12,IF('Skriv in'!$C$8=$U$6,BD12,IF('Skriv in'!$C$8=$U$7,BK12,IF('Skriv in'!$C$8=$U$8,BR12,BY12)))))))</f>
        <v>0</v>
      </c>
      <c r="S12" s="109">
        <f>IF('Skriv in'!$C$8=$U$2,AC12,IF('Skriv in'!$C$8=$U$3,AJ12,IF('Skriv in'!$C$8=$U$4,AQ12,IF('Skriv in'!$C$8=$U$5,AX12,IF('Skriv in'!$C$8=$U$6,BE12,IF('Skriv in'!$C$8=$U$7,BL12,IF('Skriv in'!$C$8=$U$8,BS12,BZ12)))))))</f>
        <v>0</v>
      </c>
      <c r="T12" s="6" t="s">
        <v>180</v>
      </c>
      <c r="U12" s="22"/>
      <c r="V12" s="10" t="s">
        <v>78</v>
      </c>
      <c r="W12" s="11" t="s">
        <v>79</v>
      </c>
      <c r="X12" s="11" t="s">
        <v>86</v>
      </c>
      <c r="Y12" s="11" t="s">
        <v>88</v>
      </c>
      <c r="Z12" s="11"/>
      <c r="AA12" s="11" t="s">
        <v>89</v>
      </c>
      <c r="AB12" s="11" t="s">
        <v>87</v>
      </c>
      <c r="AC12" s="11" t="s">
        <v>282</v>
      </c>
      <c r="AD12" s="11" t="s">
        <v>82</v>
      </c>
      <c r="AE12" s="11" t="s">
        <v>80</v>
      </c>
      <c r="AF12" s="11" t="s">
        <v>81</v>
      </c>
      <c r="AG12" s="11" t="s">
        <v>34</v>
      </c>
      <c r="AH12" s="11"/>
      <c r="AI12" s="11"/>
      <c r="AJ12" s="11"/>
      <c r="AK12" s="11" t="s">
        <v>85</v>
      </c>
      <c r="AL12" s="11">
        <v>1</v>
      </c>
      <c r="AM12" s="11"/>
      <c r="AN12" s="11"/>
      <c r="AO12" s="11"/>
      <c r="AP12" s="11"/>
      <c r="AQ12" s="11"/>
      <c r="AY12" s="11" t="s">
        <v>83</v>
      </c>
      <c r="AZ12" s="11"/>
      <c r="BA12" s="11"/>
      <c r="BB12" s="11"/>
      <c r="BC12" s="11"/>
      <c r="BD12" s="11"/>
      <c r="BE12" s="11"/>
      <c r="BF12" s="11" t="s">
        <v>84</v>
      </c>
      <c r="BG12" s="11"/>
      <c r="BH12" s="11"/>
      <c r="BI12" s="11"/>
      <c r="BJ12" s="11"/>
      <c r="BK12" s="11"/>
      <c r="BL12" s="11"/>
      <c r="BM12" s="11" t="s">
        <v>39</v>
      </c>
      <c r="BN12" s="11" t="s">
        <v>40</v>
      </c>
      <c r="BO12" s="11" t="s">
        <v>41</v>
      </c>
      <c r="BP12" s="11" t="s">
        <v>42</v>
      </c>
      <c r="BQ12" s="11" t="s">
        <v>43</v>
      </c>
      <c r="BR12" s="11"/>
      <c r="BS12" s="11"/>
      <c r="BT12" s="11" t="s">
        <v>44</v>
      </c>
      <c r="BU12" s="11" t="s">
        <v>35</v>
      </c>
      <c r="CD12" s="15" t="s">
        <v>65</v>
      </c>
      <c r="CE12" s="129" t="str">
        <f>HLOOKUP(D$6,$M$2:$T$20,6)</f>
        <v> </v>
      </c>
      <c r="CF12" s="130"/>
      <c r="CG12" s="129" t="str">
        <f>HLOOKUP(F$6,$M$2:$T$20,6)</f>
        <v> </v>
      </c>
      <c r="CH12" s="130"/>
      <c r="CI12" s="129" t="str">
        <f>HLOOKUP(H$6,$M$2:$T$20,6)</f>
        <v> </v>
      </c>
      <c r="CJ12" s="130"/>
      <c r="CK12" s="129" t="str">
        <f>HLOOKUP(J$6,$M$2:$T$20,6)</f>
        <v> </v>
      </c>
      <c r="CL12" s="130"/>
    </row>
    <row r="13" spans="1:90" ht="16.5">
      <c r="A13" s="32" t="s">
        <v>5</v>
      </c>
      <c r="B13" s="33"/>
      <c r="C13" s="34"/>
      <c r="D13" s="136">
        <v>8</v>
      </c>
      <c r="E13" s="137"/>
      <c r="F13" s="136"/>
      <c r="G13" s="137"/>
      <c r="H13" s="136"/>
      <c r="I13" s="137"/>
      <c r="J13" s="136"/>
      <c r="K13" s="137"/>
      <c r="M13" s="109">
        <f>IF('Skriv in'!$C$8=$U$2,W13,IF('Skriv in'!$C$8=$U$3,AD13,IF('Skriv in'!$C$8=$U$4,AK13,IF('Skriv in'!$C$8=$U$5,AR13,IF('Skriv in'!$C$8=$U$6,AY13,IF('Skriv in'!$C$8=$U$7,BF13,IF('Skriv in'!$C$8=$U$8,BM13,BT13)))))))</f>
        <v>400</v>
      </c>
      <c r="N13" s="109">
        <f>IF('Skriv in'!$C$8=$U$2,X13,IF('Skriv in'!$C$8=$U$3,AE13,IF('Skriv in'!$C$8=$U$4,AL13,IF('Skriv in'!$C$8=$U$5,AS13,IF('Skriv in'!$C$8=$U$6,AZ13,IF('Skriv in'!$C$8=$U$7,BG13,IF('Skriv in'!$C$8=$U$8,BN13,BU13)))))))</f>
        <v>400</v>
      </c>
      <c r="O13" s="109">
        <f>IF('Skriv in'!$C$8=$U$2,Y13,IF('Skriv in'!$C$8=$U$3,AF13,IF('Skriv in'!$C$8=$U$4,AM13,IF('Skriv in'!$C$8=$U$5,AT13,IF('Skriv in'!$C$8=$U$6,BA13,IF('Skriv in'!$C$8=$U$7,BH13,IF('Skriv in'!$C$8=$U$8,BO13,BV13)))))))</f>
        <v>1200</v>
      </c>
      <c r="P13" s="109">
        <f>IF('Skriv in'!$C$8=$U$2,Z13,IF('Skriv in'!$C$8=$U$3,AG13,IF('Skriv in'!$C$8=$U$4,AN13,IF('Skriv in'!$C$8=$U$5,AU13,IF('Skriv in'!$C$8=$U$6,BB13,IF('Skriv in'!$C$8=$U$7,BI13,IF('Skriv in'!$C$8=$U$8,BP13,BW13)))))))</f>
        <v>450</v>
      </c>
      <c r="Q13" s="109">
        <f>IF('Skriv in'!$C$8=$U$2,AA13,IF('Skriv in'!$C$8=$U$3,AH13,IF('Skriv in'!$C$8=$U$4,AO13,IF('Skriv in'!$C$8=$U$5,AV13,IF('Skriv in'!$C$8=$U$6,BC13,IF('Skriv in'!$C$8=$U$7,BJ13,IF('Skriv in'!$C$8=$U$8,BQ13,BX13)))))))</f>
        <v>300</v>
      </c>
      <c r="R13" s="109">
        <f>IF('Skriv in'!$C$8=$U$2,AB13,IF('Skriv in'!$C$8=$U$3,AI13,IF('Skriv in'!$C$8=$U$4,AP13,IF('Skriv in'!$C$8=$U$5,AW13,IF('Skriv in'!$C$8=$U$6,BD13,IF('Skriv in'!$C$8=$U$7,BK13,IF('Skriv in'!$C$8=$U$8,BR13,BY13)))))))</f>
        <v>0</v>
      </c>
      <c r="S13" s="109">
        <f>IF('Skriv in'!$C$8=$U$2,AC13,IF('Skriv in'!$C$8=$U$3,AJ13,IF('Skriv in'!$C$8=$U$4,AQ13,IF('Skriv in'!$C$8=$U$5,AX13,IF('Skriv in'!$C$8=$U$6,BE13,IF('Skriv in'!$C$8=$U$7,BL13,IF('Skriv in'!$C$8=$U$8,BS13,BZ13)))))))</f>
        <v>0</v>
      </c>
      <c r="T13" s="6" t="s">
        <v>180</v>
      </c>
      <c r="U13" s="23"/>
      <c r="V13" s="10" t="s">
        <v>90</v>
      </c>
      <c r="W13" s="11">
        <v>400</v>
      </c>
      <c r="X13" s="11">
        <v>400</v>
      </c>
      <c r="Y13" s="11">
        <v>400</v>
      </c>
      <c r="Z13" s="11"/>
      <c r="AA13" s="11">
        <v>400</v>
      </c>
      <c r="AB13" s="11">
        <v>400</v>
      </c>
      <c r="AC13" s="11">
        <v>400</v>
      </c>
      <c r="AD13" s="11">
        <v>300</v>
      </c>
      <c r="AE13" s="11">
        <v>300</v>
      </c>
      <c r="AF13" s="11">
        <v>300</v>
      </c>
      <c r="AG13" s="11">
        <v>400</v>
      </c>
      <c r="AH13" s="11"/>
      <c r="AI13" s="11"/>
      <c r="AJ13" s="11"/>
      <c r="AK13" s="11">
        <v>300</v>
      </c>
      <c r="AL13" s="11">
        <v>400</v>
      </c>
      <c r="AM13" s="11"/>
      <c r="AN13" s="11"/>
      <c r="AO13" s="11"/>
      <c r="AP13" s="11"/>
      <c r="AQ13" s="11"/>
      <c r="AY13" s="11">
        <v>300</v>
      </c>
      <c r="AZ13" s="11"/>
      <c r="BA13" s="11"/>
      <c r="BB13" s="11"/>
      <c r="BC13" s="11"/>
      <c r="BD13" s="11"/>
      <c r="BE13" s="11"/>
      <c r="BF13" s="11">
        <v>400</v>
      </c>
      <c r="BG13" s="11"/>
      <c r="BH13" s="11"/>
      <c r="BI13" s="11"/>
      <c r="BJ13" s="11"/>
      <c r="BK13" s="11"/>
      <c r="BL13" s="11"/>
      <c r="BM13" s="11">
        <v>400</v>
      </c>
      <c r="BN13" s="11">
        <v>400</v>
      </c>
      <c r="BO13" s="11">
        <v>1200</v>
      </c>
      <c r="BP13" s="11">
        <v>450</v>
      </c>
      <c r="BQ13" s="11">
        <v>300</v>
      </c>
      <c r="BR13" s="11"/>
      <c r="BS13" s="11"/>
      <c r="BT13" s="11">
        <v>300</v>
      </c>
      <c r="BU13" s="11">
        <v>300</v>
      </c>
      <c r="CD13" s="15" t="s">
        <v>74</v>
      </c>
      <c r="CE13" s="129" t="str">
        <f>HLOOKUP(D$6,$M$2:$T$20,7)</f>
        <v> </v>
      </c>
      <c r="CF13" s="130"/>
      <c r="CG13" s="129" t="str">
        <f>HLOOKUP(F$6,$M$2:$T$20,7)</f>
        <v> </v>
      </c>
      <c r="CH13" s="130"/>
      <c r="CI13" s="129" t="str">
        <f>HLOOKUP(H$6,$M$2:$T$20,7)</f>
        <v> </v>
      </c>
      <c r="CJ13" s="130"/>
      <c r="CK13" s="129" t="str">
        <f>HLOOKUP(J$6,$M$2:$T$20,7)</f>
        <v> </v>
      </c>
      <c r="CL13" s="130"/>
    </row>
    <row r="14" spans="1:90" ht="16.5">
      <c r="A14" s="32" t="s">
        <v>6</v>
      </c>
      <c r="B14" s="33"/>
      <c r="C14" s="34"/>
      <c r="D14" s="138" t="s">
        <v>173</v>
      </c>
      <c r="E14" s="139"/>
      <c r="F14" s="138"/>
      <c r="G14" s="139"/>
      <c r="H14" s="138"/>
      <c r="I14" s="139"/>
      <c r="J14" s="138"/>
      <c r="K14" s="139"/>
      <c r="L14" s="106" t="s">
        <v>175</v>
      </c>
      <c r="M14" s="109">
        <f>IF('Skriv in'!$C$8=$U$2,W14,IF('Skriv in'!$C$8=$U$3,AD14,IF('Skriv in'!$C$8=$U$4,AK14,IF('Skriv in'!$C$8=$U$5,AR14,IF('Skriv in'!$C$8=$U$6,AY14,IF('Skriv in'!$C$8=$U$7,BF14,IF('Skriv in'!$C$8=$U$8,BM14,BT14)))))))</f>
        <v>50</v>
      </c>
      <c r="N14" s="109">
        <f>IF('Skriv in'!$C$8=$U$2,X14,IF('Skriv in'!$C$8=$U$3,AE14,IF('Skriv in'!$C$8=$U$4,AL14,IF('Skriv in'!$C$8=$U$5,AS14,IF('Skriv in'!$C$8=$U$6,AZ14,IF('Skriv in'!$C$8=$U$7,BG14,IF('Skriv in'!$C$8=$U$8,BN14,BU14)))))))</f>
        <v>50</v>
      </c>
      <c r="O14" s="109">
        <f>IF('Skriv in'!$C$8=$U$2,Y14,IF('Skriv in'!$C$8=$U$3,AF14,IF('Skriv in'!$C$8=$U$4,AM14,IF('Skriv in'!$C$8=$U$5,AT14,IF('Skriv in'!$C$8=$U$6,BA14,IF('Skriv in'!$C$8=$U$7,BH14,IF('Skriv in'!$C$8=$U$8,BO14,BV14)))))))</f>
        <v>50</v>
      </c>
      <c r="P14" s="109">
        <f>IF('Skriv in'!$C$8=$U$2,Z14,IF('Skriv in'!$C$8=$U$3,AG14,IF('Skriv in'!$C$8=$U$4,AN14,IF('Skriv in'!$C$8=$U$5,AU14,IF('Skriv in'!$C$8=$U$6,BB14,IF('Skriv in'!$C$8=$U$7,BI14,IF('Skriv in'!$C$8=$U$8,BP14,BW14)))))))</f>
        <v>50</v>
      </c>
      <c r="Q14" s="109">
        <f>IF('Skriv in'!$C$8=$U$2,AA14,IF('Skriv in'!$C$8=$U$3,AH14,IF('Skriv in'!$C$8=$U$4,AO14,IF('Skriv in'!$C$8=$U$5,AV14,IF('Skriv in'!$C$8=$U$6,BC14,IF('Skriv in'!$C$8=$U$7,BJ14,IF('Skriv in'!$C$8=$U$8,BQ14,BX14)))))))</f>
        <v>60</v>
      </c>
      <c r="R14" s="109">
        <f>IF('Skriv in'!$C$8=$U$2,AB14,IF('Skriv in'!$C$8=$U$3,AI14,IF('Skriv in'!$C$8=$U$4,AP14,IF('Skriv in'!$C$8=$U$5,AW14,IF('Skriv in'!$C$8=$U$6,BD14,IF('Skriv in'!$C$8=$U$7,BK14,IF('Skriv in'!$C$8=$U$8,BR14,BY14)))))))</f>
        <v>0</v>
      </c>
      <c r="S14" s="109">
        <f>IF('Skriv in'!$C$8=$U$2,AC14,IF('Skriv in'!$C$8=$U$3,AJ14,IF('Skriv in'!$C$8=$U$4,AQ14,IF('Skriv in'!$C$8=$U$5,AX14,IF('Skriv in'!$C$8=$U$6,BE14,IF('Skriv in'!$C$8=$U$7,BL14,IF('Skriv in'!$C$8=$U$8,BS14,BZ14)))))))</f>
        <v>0</v>
      </c>
      <c r="T14" s="6" t="s">
        <v>180</v>
      </c>
      <c r="U14" s="22"/>
      <c r="V14" s="10" t="s">
        <v>91</v>
      </c>
      <c r="W14" s="11">
        <v>50</v>
      </c>
      <c r="X14" s="11">
        <v>75</v>
      </c>
      <c r="Y14" s="11">
        <v>50</v>
      </c>
      <c r="Z14" s="11"/>
      <c r="AA14" s="11">
        <v>50</v>
      </c>
      <c r="AB14" s="11">
        <v>50</v>
      </c>
      <c r="AC14" s="11">
        <v>50</v>
      </c>
      <c r="AD14" s="11">
        <v>50</v>
      </c>
      <c r="AE14" s="11">
        <v>50</v>
      </c>
      <c r="AF14" s="11">
        <v>50</v>
      </c>
      <c r="AG14" s="11">
        <v>25</v>
      </c>
      <c r="AH14" s="11"/>
      <c r="AI14" s="11"/>
      <c r="AJ14" s="11"/>
      <c r="AK14" s="11">
        <v>40</v>
      </c>
      <c r="AL14" s="11">
        <v>40</v>
      </c>
      <c r="AM14" s="11"/>
      <c r="AN14" s="11"/>
      <c r="AO14" s="11"/>
      <c r="AP14" s="11"/>
      <c r="AQ14" s="11"/>
      <c r="AY14" s="11">
        <v>40</v>
      </c>
      <c r="AZ14" s="11"/>
      <c r="BA14" s="11"/>
      <c r="BB14" s="11"/>
      <c r="BC14" s="11"/>
      <c r="BD14" s="11"/>
      <c r="BE14" s="11"/>
      <c r="BF14" s="11">
        <v>50</v>
      </c>
      <c r="BG14" s="11"/>
      <c r="BH14" s="11"/>
      <c r="BI14" s="11"/>
      <c r="BJ14" s="11"/>
      <c r="BK14" s="11"/>
      <c r="BL14" s="11"/>
      <c r="BM14" s="11">
        <v>50</v>
      </c>
      <c r="BN14" s="11">
        <v>50</v>
      </c>
      <c r="BO14" s="11">
        <v>50</v>
      </c>
      <c r="BP14" s="11">
        <v>50</v>
      </c>
      <c r="BQ14" s="11">
        <v>60</v>
      </c>
      <c r="BR14" s="11"/>
      <c r="BS14" s="11"/>
      <c r="BT14" s="11">
        <v>50</v>
      </c>
      <c r="BU14" s="11">
        <v>50</v>
      </c>
      <c r="CD14" s="15" t="s">
        <v>75</v>
      </c>
      <c r="CE14" s="129" t="str">
        <f>HLOOKUP(D$6,$M$2:$T$20,8)</f>
        <v> </v>
      </c>
      <c r="CF14" s="130"/>
      <c r="CG14" s="129" t="str">
        <f>HLOOKUP(F$6,$M$2:$T$20,8)</f>
        <v> </v>
      </c>
      <c r="CH14" s="130"/>
      <c r="CI14" s="129" t="str">
        <f>HLOOKUP(H$6,$M$2:$T$20,8)</f>
        <v> </v>
      </c>
      <c r="CJ14" s="130"/>
      <c r="CK14" s="129" t="str">
        <f>HLOOKUP(J$6,$M$2:$T$20,8)</f>
        <v> </v>
      </c>
      <c r="CL14" s="130"/>
    </row>
    <row r="15" spans="1:90" ht="16.5">
      <c r="A15" s="32" t="s">
        <v>228</v>
      </c>
      <c r="B15" s="33"/>
      <c r="C15" s="34"/>
      <c r="D15" s="138" t="s">
        <v>175</v>
      </c>
      <c r="E15" s="139"/>
      <c r="F15" s="138"/>
      <c r="G15" s="139"/>
      <c r="H15" s="138"/>
      <c r="I15" s="139"/>
      <c r="J15" s="138"/>
      <c r="K15" s="139"/>
      <c r="L15" s="106" t="s">
        <v>173</v>
      </c>
      <c r="M15" s="109">
        <f>IF('Skriv in'!$C$8=$U$2,W15,IF('Skriv in'!$C$8=$U$3,AD15,IF('Skriv in'!$C$8=$U$4,AK15,IF('Skriv in'!$C$8=$U$5,AR15,IF('Skriv in'!$C$8=$U$6,AY15,IF('Skriv in'!$C$8=$U$7,BF15,IF('Skriv in'!$C$8=$U$8,BM15,BT15)))))))</f>
        <v>2.29</v>
      </c>
      <c r="N15" s="109">
        <f>IF('Skriv in'!$C$8=$U$2,X15,IF('Skriv in'!$C$8=$U$3,AE15,IF('Skriv in'!$C$8=$U$4,AL15,IF('Skriv in'!$C$8=$U$5,AS15,IF('Skriv in'!$C$8=$U$6,AZ15,IF('Skriv in'!$C$8=$U$7,BG15,IF('Skriv in'!$C$8=$U$8,BN15,BU15)))))))</f>
        <v>2.29</v>
      </c>
      <c r="O15" s="109">
        <f>IF('Skriv in'!$C$8=$U$2,Y15,IF('Skriv in'!$C$8=$U$3,AF15,IF('Skriv in'!$C$8=$U$4,AM15,IF('Skriv in'!$C$8=$U$5,AT15,IF('Skriv in'!$C$8=$U$6,BA15,IF('Skriv in'!$C$8=$U$7,BH15,IF('Skriv in'!$C$8=$U$8,BO15,BV15)))))))</f>
        <v>7</v>
      </c>
      <c r="P15" s="109">
        <f>IF('Skriv in'!$C$8=$U$2,Z15,IF('Skriv in'!$C$8=$U$3,AG15,IF('Skriv in'!$C$8=$U$4,AN15,IF('Skriv in'!$C$8=$U$5,AU15,IF('Skriv in'!$C$8=$U$6,BB15,IF('Skriv in'!$C$8=$U$7,BI15,IF('Skriv in'!$C$8=$U$8,BP15,BW15)))))))</f>
        <v>6.5</v>
      </c>
      <c r="Q15" s="109">
        <f>IF('Skriv in'!$C$8=$U$2,AA15,IF('Skriv in'!$C$8=$U$3,AH15,IF('Skriv in'!$C$8=$U$4,AO15,IF('Skriv in'!$C$8=$U$5,AV15,IF('Skriv in'!$C$8=$U$6,BC15,IF('Skriv in'!$C$8=$U$7,BJ15,IF('Skriv in'!$C$8=$U$8,BQ15,BX15)))))))</f>
        <v>3.8</v>
      </c>
      <c r="R15" s="109">
        <f>IF('Skriv in'!$C$8=$U$2,AB15,IF('Skriv in'!$C$8=$U$3,AI15,IF('Skriv in'!$C$8=$U$4,AP15,IF('Skriv in'!$C$8=$U$5,AW15,IF('Skriv in'!$C$8=$U$6,BD15,IF('Skriv in'!$C$8=$U$7,BK15,IF('Skriv in'!$C$8=$U$8,BR15,BY15)))))))</f>
        <v>0</v>
      </c>
      <c r="S15" s="109">
        <f>IF('Skriv in'!$C$8=$U$2,AC15,IF('Skriv in'!$C$8=$U$3,AJ15,IF('Skriv in'!$C$8=$U$4,AQ15,IF('Skriv in'!$C$8=$U$5,AX15,IF('Skriv in'!$C$8=$U$6,BE15,IF('Skriv in'!$C$8=$U$7,BL15,IF('Skriv in'!$C$8=$U$8,BS15,BZ15)))))))</f>
        <v>0</v>
      </c>
      <c r="T15" s="6" t="s">
        <v>180</v>
      </c>
      <c r="U15" s="22"/>
      <c r="V15" s="10" t="s">
        <v>92</v>
      </c>
      <c r="W15" s="11"/>
      <c r="X15" s="11">
        <v>3.3</v>
      </c>
      <c r="Y15" s="11">
        <v>3.8</v>
      </c>
      <c r="Z15" s="11"/>
      <c r="AA15" s="11">
        <v>3.4</v>
      </c>
      <c r="AB15" s="11">
        <v>4</v>
      </c>
      <c r="AC15" s="11">
        <v>4</v>
      </c>
      <c r="AD15" s="11">
        <v>4.8</v>
      </c>
      <c r="AE15" s="11">
        <v>4.8</v>
      </c>
      <c r="AF15" s="11">
        <v>4.8</v>
      </c>
      <c r="AG15" s="11">
        <v>4</v>
      </c>
      <c r="AH15" s="11"/>
      <c r="AI15" s="11"/>
      <c r="AJ15" s="11"/>
      <c r="AK15" s="11">
        <v>4</v>
      </c>
      <c r="AL15" s="11">
        <v>4</v>
      </c>
      <c r="AM15" s="11"/>
      <c r="AN15" s="11"/>
      <c r="AO15" s="11"/>
      <c r="AP15" s="11"/>
      <c r="AQ15" s="11"/>
      <c r="AY15" s="11">
        <v>4.2</v>
      </c>
      <c r="AZ15" s="11"/>
      <c r="BA15" s="11"/>
      <c r="BB15" s="11"/>
      <c r="BC15" s="11"/>
      <c r="BD15" s="11"/>
      <c r="BE15" s="11"/>
      <c r="BF15" s="11">
        <v>4.9</v>
      </c>
      <c r="BG15" s="11"/>
      <c r="BH15" s="11"/>
      <c r="BI15" s="11"/>
      <c r="BJ15" s="11"/>
      <c r="BK15" s="11"/>
      <c r="BL15" s="11"/>
      <c r="BM15" s="11">
        <v>2.29</v>
      </c>
      <c r="BN15" s="11">
        <v>2.29</v>
      </c>
      <c r="BO15" s="11">
        <v>7</v>
      </c>
      <c r="BP15" s="11">
        <v>6.5</v>
      </c>
      <c r="BQ15" s="11">
        <v>3.8</v>
      </c>
      <c r="BR15" s="11"/>
      <c r="BS15" s="11"/>
      <c r="BT15" s="11">
        <v>4.6</v>
      </c>
      <c r="BU15" s="11">
        <v>3.8</v>
      </c>
      <c r="CD15" s="15" t="s">
        <v>76</v>
      </c>
      <c r="CE15" s="129" t="str">
        <f>HLOOKUP(D$6,$M$2:$T$20,9)</f>
        <v> </v>
      </c>
      <c r="CF15" s="130"/>
      <c r="CG15" s="129" t="str">
        <f>HLOOKUP(F$6,$M$2:$T$20,9)</f>
        <v> </v>
      </c>
      <c r="CH15" s="130"/>
      <c r="CI15" s="129" t="str">
        <f>HLOOKUP(H$6,$M$2:$T$20,9)</f>
        <v> </v>
      </c>
      <c r="CJ15" s="130"/>
      <c r="CK15" s="129" t="str">
        <f>HLOOKUP(J$6,$M$2:$T$20,9)</f>
        <v> </v>
      </c>
      <c r="CL15" s="130"/>
    </row>
    <row r="16" spans="1:90" ht="16.5">
      <c r="A16" s="39" t="s">
        <v>7</v>
      </c>
      <c r="B16" s="6"/>
      <c r="C16" s="40"/>
      <c r="D16" s="138" t="s">
        <v>226</v>
      </c>
      <c r="E16" s="139"/>
      <c r="F16" s="138"/>
      <c r="G16" s="139"/>
      <c r="H16" s="138"/>
      <c r="I16" s="139"/>
      <c r="J16" s="138"/>
      <c r="K16" s="139"/>
      <c r="L16" s="106" t="s">
        <v>176</v>
      </c>
      <c r="M16" s="109" t="str">
        <f>IF('Skriv in'!$C$8=$U$2,W16,IF('Skriv in'!$C$8=$U$3,AD16,IF('Skriv in'!$C$8=$U$4,AK16,IF('Skriv in'!$C$8=$U$5,AR16,IF('Skriv in'!$C$8=$U$6,AY16,IF('Skriv in'!$C$8=$U$7,BF16,IF('Skriv in'!$C$8=$U$8,BM16,BT16)))))))</f>
        <v>WATER</v>
      </c>
      <c r="N16" s="109" t="str">
        <f>IF('Skriv in'!$C$8=$U$2,X16,IF('Skriv in'!$C$8=$U$3,AE16,IF('Skriv in'!$C$8=$U$4,AL16,IF('Skriv in'!$C$8=$U$5,AS16,IF('Skriv in'!$C$8=$U$6,AZ16,IF('Skriv in'!$C$8=$U$7,BG16,IF('Skriv in'!$C$8=$U$8,BN16,BU16)))))))</f>
        <v>WATER</v>
      </c>
      <c r="O16" s="109" t="str">
        <f>IF('Skriv in'!$C$8=$U$2,Y16,IF('Skriv in'!$C$8=$U$3,AF16,IF('Skriv in'!$C$8=$U$4,AM16,IF('Skriv in'!$C$8=$U$5,AT16,IF('Skriv in'!$C$8=$U$6,BA16,IF('Skriv in'!$C$8=$U$7,BH16,IF('Skriv in'!$C$8=$U$8,BO16,BV16)))))))</f>
        <v>WATER</v>
      </c>
      <c r="P16" s="109" t="str">
        <f>IF('Skriv in'!$C$8=$U$2,Z16,IF('Skriv in'!$C$8=$U$3,AG16,IF('Skriv in'!$C$8=$U$4,AN16,IF('Skriv in'!$C$8=$U$5,AU16,IF('Skriv in'!$C$8=$U$6,BB16,IF('Skriv in'!$C$8=$U$7,BI16,IF('Skriv in'!$C$8=$U$8,BP16,BW16)))))))</f>
        <v>WATER</v>
      </c>
      <c r="Q16" s="109" t="str">
        <f>IF('Skriv in'!$C$8=$U$2,AA16,IF('Skriv in'!$C$8=$U$3,AH16,IF('Skriv in'!$C$8=$U$4,AO16,IF('Skriv in'!$C$8=$U$5,AV16,IF('Skriv in'!$C$8=$U$6,BC16,IF('Skriv in'!$C$8=$U$7,BJ16,IF('Skriv in'!$C$8=$U$8,BQ16,BX16)))))))</f>
        <v>WATER</v>
      </c>
      <c r="R16" s="109">
        <f>IF('Skriv in'!$C$8=$U$2,AB16,IF('Skriv in'!$C$8=$U$3,AI16,IF('Skriv in'!$C$8=$U$4,AP16,IF('Skriv in'!$C$8=$U$5,AW16,IF('Skriv in'!$C$8=$U$6,BD16,IF('Skriv in'!$C$8=$U$7,BK16,IF('Skriv in'!$C$8=$U$8,BR16,BY16)))))))</f>
        <v>0</v>
      </c>
      <c r="S16" s="109">
        <f>IF('Skriv in'!$C$8=$U$2,AC16,IF('Skriv in'!$C$8=$U$3,AJ16,IF('Skriv in'!$C$8=$U$4,AQ16,IF('Skriv in'!$C$8=$U$5,AX16,IF('Skriv in'!$C$8=$U$6,BE16,IF('Skriv in'!$C$8=$U$7,BL16,IF('Skriv in'!$C$8=$U$8,BS16,BZ16)))))))</f>
        <v>0</v>
      </c>
      <c r="T16" s="6" t="s">
        <v>180</v>
      </c>
      <c r="U16" s="22"/>
      <c r="V16" s="10" t="s">
        <v>93</v>
      </c>
      <c r="W16" s="11" t="s">
        <v>94</v>
      </c>
      <c r="X16" s="11" t="s">
        <v>94</v>
      </c>
      <c r="Y16" s="11" t="s">
        <v>94</v>
      </c>
      <c r="Z16" s="11"/>
      <c r="AA16" s="11" t="s">
        <v>94</v>
      </c>
      <c r="AB16" s="11" t="s">
        <v>94</v>
      </c>
      <c r="AC16" s="11" t="s">
        <v>94</v>
      </c>
      <c r="AD16" s="11" t="s">
        <v>94</v>
      </c>
      <c r="AE16" s="11" t="s">
        <v>94</v>
      </c>
      <c r="AF16" s="11" t="s">
        <v>94</v>
      </c>
      <c r="AG16" s="11" t="s">
        <v>94</v>
      </c>
      <c r="AH16" s="11"/>
      <c r="AI16" s="11"/>
      <c r="AJ16" s="11"/>
      <c r="AK16" s="11" t="s">
        <v>94</v>
      </c>
      <c r="AL16" s="11" t="s">
        <v>94</v>
      </c>
      <c r="AM16" s="11"/>
      <c r="AN16" s="11"/>
      <c r="AO16" s="11"/>
      <c r="AP16" s="11"/>
      <c r="AQ16" s="11"/>
      <c r="AY16" s="11" t="s">
        <v>94</v>
      </c>
      <c r="AZ16" s="11"/>
      <c r="BA16" s="11"/>
      <c r="BB16" s="11"/>
      <c r="BC16" s="11"/>
      <c r="BD16" s="11"/>
      <c r="BE16" s="11"/>
      <c r="BF16" s="11" t="s">
        <v>94</v>
      </c>
      <c r="BG16" s="11"/>
      <c r="BH16" s="11"/>
      <c r="BI16" s="11"/>
      <c r="BJ16" s="11"/>
      <c r="BK16" s="11"/>
      <c r="BL16" s="11"/>
      <c r="BM16" s="11" t="s">
        <v>94</v>
      </c>
      <c r="BN16" s="11" t="s">
        <v>94</v>
      </c>
      <c r="BO16" s="11" t="s">
        <v>94</v>
      </c>
      <c r="BP16" s="11" t="s">
        <v>94</v>
      </c>
      <c r="BQ16" s="11" t="s">
        <v>94</v>
      </c>
      <c r="BR16" s="11"/>
      <c r="BS16" s="11"/>
      <c r="BT16" s="11" t="s">
        <v>94</v>
      </c>
      <c r="BU16" s="11" t="s">
        <v>94</v>
      </c>
      <c r="CD16" s="15" t="s">
        <v>77</v>
      </c>
      <c r="CE16" s="129" t="str">
        <f>HLOOKUP(D$6,$M$2:$T$20,10)</f>
        <v> </v>
      </c>
      <c r="CF16" s="130"/>
      <c r="CG16" s="129" t="str">
        <f>HLOOKUP(F$6,$M$2:$T$20,10)</f>
        <v> </v>
      </c>
      <c r="CH16" s="130"/>
      <c r="CI16" s="129" t="str">
        <f>HLOOKUP(H$6,$M$2:$T$20,10)</f>
        <v> </v>
      </c>
      <c r="CJ16" s="130"/>
      <c r="CK16" s="129" t="str">
        <f>HLOOKUP(J$6,$M$2:$T$20,10)</f>
        <v> </v>
      </c>
      <c r="CL16" s="130"/>
    </row>
    <row r="17" spans="1:90" ht="13.5" customHeight="1">
      <c r="A17" s="163" t="s">
        <v>118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M17" s="109">
        <f>IF('Skriv in'!$C$8=$U$2,W17,IF('Skriv in'!$C$8=$U$3,AD17,IF('Skriv in'!$C$8=$U$4,AK17,IF('Skriv in'!$C$8=$U$5,AR17,IF('Skriv in'!$C$8=$U$6,AY17,IF('Skriv in'!$C$8=$U$7,BF17,IF('Skriv in'!$C$8=$U$8,BM17,BT17)))))))</f>
        <v>200</v>
      </c>
      <c r="N17" s="109">
        <f>IF('Skriv in'!$C$8=$U$2,X17,IF('Skriv in'!$C$8=$U$3,AE17,IF('Skriv in'!$C$8=$U$4,AL17,IF('Skriv in'!$C$8=$U$5,AS17,IF('Skriv in'!$C$8=$U$6,AZ17,IF('Skriv in'!$C$8=$U$7,BG17,IF('Skriv in'!$C$8=$U$8,BN17,BU17)))))))</f>
        <v>200</v>
      </c>
      <c r="O17" s="109">
        <f>IF('Skriv in'!$C$8=$U$2,Y17,IF('Skriv in'!$C$8=$U$3,AF17,IF('Skriv in'!$C$8=$U$4,AM17,IF('Skriv in'!$C$8=$U$5,AT17,IF('Skriv in'!$C$8=$U$6,BA17,IF('Skriv in'!$C$8=$U$7,BH17,IF('Skriv in'!$C$8=$U$8,BO17,BV17)))))))</f>
        <v>300</v>
      </c>
      <c r="P17" s="109">
        <f>IF('Skriv in'!$C$8=$U$2,Z17,IF('Skriv in'!$C$8=$U$3,AG17,IF('Skriv in'!$C$8=$U$4,AN17,IF('Skriv in'!$C$8=$U$5,AU17,IF('Skriv in'!$C$8=$U$6,BB17,IF('Skriv in'!$C$8=$U$7,BI17,IF('Skriv in'!$C$8=$U$8,BP17,BW17)))))))</f>
        <v>300</v>
      </c>
      <c r="Q17" s="109">
        <f>IF('Skriv in'!$C$8=$U$2,AA17,IF('Skriv in'!$C$8=$U$3,AH17,IF('Skriv in'!$C$8=$U$4,AO17,IF('Skriv in'!$C$8=$U$5,AV17,IF('Skriv in'!$C$8=$U$6,BC17,IF('Skriv in'!$C$8=$U$7,BJ17,IF('Skriv in'!$C$8=$U$8,BQ17,BX17)))))))</f>
        <v>200</v>
      </c>
      <c r="R17" s="109">
        <f>IF('Skriv in'!$C$8=$U$2,AB17,IF('Skriv in'!$C$8=$U$3,AI17,IF('Skriv in'!$C$8=$U$4,AP17,IF('Skriv in'!$C$8=$U$5,AW17,IF('Skriv in'!$C$8=$U$6,BD17,IF('Skriv in'!$C$8=$U$7,BK17,IF('Skriv in'!$C$8=$U$8,BR17,BY17)))))))</f>
        <v>0</v>
      </c>
      <c r="S17" s="109">
        <f>IF('Skriv in'!$C$8=$U$2,AC17,IF('Skriv in'!$C$8=$U$3,AJ17,IF('Skriv in'!$C$8=$U$4,AQ17,IF('Skriv in'!$C$8=$U$5,AX17,IF('Skriv in'!$C$8=$U$6,BE17,IF('Skriv in'!$C$8=$U$7,BL17,IF('Skriv in'!$C$8=$U$8,BS17,BZ17)))))))</f>
        <v>0</v>
      </c>
      <c r="T17" s="6" t="s">
        <v>180</v>
      </c>
      <c r="U17" s="22"/>
      <c r="V17" s="10" t="s">
        <v>95</v>
      </c>
      <c r="W17" s="11">
        <v>200</v>
      </c>
      <c r="X17" s="11">
        <v>200</v>
      </c>
      <c r="Y17" s="11">
        <v>200</v>
      </c>
      <c r="Z17" s="11"/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/>
      <c r="AI17" s="11"/>
      <c r="AJ17" s="11"/>
      <c r="AK17" s="11">
        <v>200</v>
      </c>
      <c r="AL17" s="11">
        <v>200</v>
      </c>
      <c r="AM17" s="11"/>
      <c r="AN17" s="11"/>
      <c r="AO17" s="11"/>
      <c r="AP17" s="11"/>
      <c r="AQ17" s="11"/>
      <c r="AY17" s="11">
        <v>200</v>
      </c>
      <c r="AZ17" s="11"/>
      <c r="BA17" s="11"/>
      <c r="BB17" s="11"/>
      <c r="BC17" s="11"/>
      <c r="BD17" s="11"/>
      <c r="BE17" s="11"/>
      <c r="BF17" s="11">
        <v>200</v>
      </c>
      <c r="BG17" s="11"/>
      <c r="BH17" s="11"/>
      <c r="BI17" s="11"/>
      <c r="BJ17" s="11"/>
      <c r="BK17" s="11"/>
      <c r="BL17" s="11"/>
      <c r="BM17" s="11">
        <v>200</v>
      </c>
      <c r="BN17" s="11">
        <v>200</v>
      </c>
      <c r="BO17" s="11">
        <v>300</v>
      </c>
      <c r="BP17" s="11">
        <v>300</v>
      </c>
      <c r="BQ17" s="11">
        <v>200</v>
      </c>
      <c r="BR17" s="11"/>
      <c r="BS17" s="11"/>
      <c r="BT17" s="11">
        <v>200</v>
      </c>
      <c r="BU17" s="11">
        <v>200</v>
      </c>
      <c r="CD17" s="15" t="s">
        <v>78</v>
      </c>
      <c r="CE17" s="129" t="str">
        <f>HLOOKUP(D$6,$M$2:$T$20,11)</f>
        <v> </v>
      </c>
      <c r="CF17" s="130"/>
      <c r="CG17" s="129" t="str">
        <f>HLOOKUP(F$6,$M$2:$T$20,11)</f>
        <v> </v>
      </c>
      <c r="CH17" s="130"/>
      <c r="CI17" s="129" t="str">
        <f>HLOOKUP(H$6,$M$2:$T$20,11)</f>
        <v> </v>
      </c>
      <c r="CJ17" s="130"/>
      <c r="CK17" s="129" t="str">
        <f>HLOOKUP(J$6,$M$2:$T$20,11)</f>
        <v> </v>
      </c>
      <c r="CL17" s="130"/>
    </row>
    <row r="18" spans="1:90" ht="16.5" customHeight="1">
      <c r="A18" s="32" t="s">
        <v>8</v>
      </c>
      <c r="B18" s="33"/>
      <c r="C18" s="34"/>
      <c r="D18" s="161">
        <v>10</v>
      </c>
      <c r="E18" s="162"/>
      <c r="F18" s="161"/>
      <c r="G18" s="162"/>
      <c r="H18" s="161"/>
      <c r="I18" s="162"/>
      <c r="J18" s="161"/>
      <c r="K18" s="162"/>
      <c r="L18" s="106" t="s">
        <v>224</v>
      </c>
      <c r="M18" s="109">
        <f>IF('Skriv in'!$C$8=$U$2,W18,IF('Skriv in'!$C$8=$U$3,AD18,IF('Skriv in'!$C$8=$U$4,AK18,IF('Skriv in'!$C$8=$U$5,AR18,IF('Skriv in'!$C$8=$U$6,AY18,IF('Skriv in'!$C$8=$U$7,BF18,IF('Skriv in'!$C$8=$U$8,BM18,BT18)))))))</f>
        <v>4.4</v>
      </c>
      <c r="N18" s="109">
        <f>IF('Skriv in'!$C$8=$U$2,X18,IF('Skriv in'!$C$8=$U$3,AE18,IF('Skriv in'!$C$8=$U$4,AL18,IF('Skriv in'!$C$8=$U$5,AS18,IF('Skriv in'!$C$8=$U$6,AZ18,IF('Skriv in'!$C$8=$U$7,BG18,IF('Skriv in'!$C$8=$U$8,BN18,BU18)))))))</f>
        <v>4.4</v>
      </c>
      <c r="O18" s="109">
        <f>IF('Skriv in'!$C$8=$U$2,Y18,IF('Skriv in'!$C$8=$U$3,AF18,IF('Skriv in'!$C$8=$U$4,AM18,IF('Skriv in'!$C$8=$U$5,AT18,IF('Skriv in'!$C$8=$U$6,BA18,IF('Skriv in'!$C$8=$U$7,BH18,IF('Skriv in'!$C$8=$U$8,BO18,BV18)))))))</f>
        <v>6.5</v>
      </c>
      <c r="P18" s="109">
        <f>IF('Skriv in'!$C$8=$U$2,Z18,IF('Skriv in'!$C$8=$U$3,AG18,IF('Skriv in'!$C$8=$U$4,AN18,IF('Skriv in'!$C$8=$U$5,AU18,IF('Skriv in'!$C$8=$U$6,BB18,IF('Skriv in'!$C$8=$U$7,BI18,IF('Skriv in'!$C$8=$U$8,BP18,BW18)))))))</f>
        <v>6.5</v>
      </c>
      <c r="Q18" s="109">
        <f>IF('Skriv in'!$C$8=$U$2,AA18,IF('Skriv in'!$C$8=$U$3,AH18,IF('Skriv in'!$C$8=$U$4,AO18,IF('Skriv in'!$C$8=$U$5,AV18,IF('Skriv in'!$C$8=$U$6,BC18,IF('Skriv in'!$C$8=$U$7,BJ18,IF('Skriv in'!$C$8=$U$8,BQ18,BX18)))))))</f>
        <v>4.4</v>
      </c>
      <c r="R18" s="109">
        <f>IF('Skriv in'!$C$8=$U$2,AB18,IF('Skriv in'!$C$8=$U$3,AI18,IF('Skriv in'!$C$8=$U$4,AP18,IF('Skriv in'!$C$8=$U$5,AW18,IF('Skriv in'!$C$8=$U$6,BD18,IF('Skriv in'!$C$8=$U$7,BK18,IF('Skriv in'!$C$8=$U$8,BR18,BY18)))))))</f>
        <v>0</v>
      </c>
      <c r="S18" s="109">
        <f>IF('Skriv in'!$C$8=$U$2,AC18,IF('Skriv in'!$C$8=$U$3,AJ18,IF('Skriv in'!$C$8=$U$4,AQ18,IF('Skriv in'!$C$8=$U$5,AX18,IF('Skriv in'!$C$8=$U$6,BE18,IF('Skriv in'!$C$8=$U$7,BL18,IF('Skriv in'!$C$8=$U$8,BS18,BZ18)))))))</f>
        <v>0</v>
      </c>
      <c r="T18" s="6" t="s">
        <v>180</v>
      </c>
      <c r="U18" s="22"/>
      <c r="V18" s="10" t="s">
        <v>96</v>
      </c>
      <c r="W18" s="11">
        <v>4</v>
      </c>
      <c r="X18" s="11">
        <v>4</v>
      </c>
      <c r="Y18" s="11">
        <v>4</v>
      </c>
      <c r="Z18" s="11"/>
      <c r="AA18" s="11">
        <v>4</v>
      </c>
      <c r="AB18" s="11">
        <v>4</v>
      </c>
      <c r="AC18" s="11">
        <v>4</v>
      </c>
      <c r="AD18" s="11">
        <v>4</v>
      </c>
      <c r="AE18" s="11">
        <v>4</v>
      </c>
      <c r="AF18" s="11">
        <v>4</v>
      </c>
      <c r="AG18" s="11">
        <v>4.4</v>
      </c>
      <c r="AH18" s="11"/>
      <c r="AI18" s="11"/>
      <c r="AJ18" s="11"/>
      <c r="AK18" s="11">
        <v>4</v>
      </c>
      <c r="AL18" s="11">
        <v>4</v>
      </c>
      <c r="AM18" s="11"/>
      <c r="AN18" s="11"/>
      <c r="AO18" s="11"/>
      <c r="AP18" s="11"/>
      <c r="AQ18" s="11"/>
      <c r="AY18" s="11">
        <v>4.4</v>
      </c>
      <c r="AZ18" s="11"/>
      <c r="BA18" s="11"/>
      <c r="BB18" s="11"/>
      <c r="BC18" s="11"/>
      <c r="BD18" s="11"/>
      <c r="BE18" s="11"/>
      <c r="BF18" s="11">
        <v>4</v>
      </c>
      <c r="BG18" s="11"/>
      <c r="BH18" s="11"/>
      <c r="BI18" s="11"/>
      <c r="BJ18" s="11"/>
      <c r="BK18" s="11"/>
      <c r="BL18" s="11"/>
      <c r="BM18" s="11">
        <v>4.4</v>
      </c>
      <c r="BN18" s="11">
        <v>4.4</v>
      </c>
      <c r="BO18" s="11">
        <v>6.5</v>
      </c>
      <c r="BP18" s="11">
        <v>6.5</v>
      </c>
      <c r="BQ18" s="11">
        <v>4.4</v>
      </c>
      <c r="BR18" s="11"/>
      <c r="BS18" s="11"/>
      <c r="BT18" s="11">
        <v>3.3</v>
      </c>
      <c r="BU18" s="11">
        <v>3.3</v>
      </c>
      <c r="CD18" s="15" t="s">
        <v>90</v>
      </c>
      <c r="CE18" s="129" t="str">
        <f>HLOOKUP(D$6,$M$2:$T$20,12)</f>
        <v> </v>
      </c>
      <c r="CF18" s="130"/>
      <c r="CG18" s="129" t="str">
        <f>HLOOKUP(F$6,$M$2:$T$20,12)</f>
        <v> </v>
      </c>
      <c r="CH18" s="130"/>
      <c r="CI18" s="129" t="str">
        <f>HLOOKUP(H$6,$M$2:$T$20,12)</f>
        <v> </v>
      </c>
      <c r="CJ18" s="130"/>
      <c r="CK18" s="129" t="str">
        <f>HLOOKUP(J$6,$M$2:$T$20,12)</f>
        <v> </v>
      </c>
      <c r="CL18" s="130"/>
    </row>
    <row r="19" spans="1:90" ht="16.5" customHeight="1">
      <c r="A19" s="32" t="s">
        <v>9</v>
      </c>
      <c r="B19" s="33"/>
      <c r="C19" s="69" t="s">
        <v>10</v>
      </c>
      <c r="D19" s="68">
        <v>3</v>
      </c>
      <c r="E19" s="68"/>
      <c r="F19" s="68"/>
      <c r="G19" s="68"/>
      <c r="H19" s="68"/>
      <c r="I19" s="68"/>
      <c r="J19" s="68"/>
      <c r="K19" s="68"/>
      <c r="L19" s="106" t="s">
        <v>225</v>
      </c>
      <c r="M19" s="109" t="str">
        <f>IF('Skriv in'!$C$8=$U$2,W19,IF('Skriv in'!$C$8=$U$3,AD19,IF('Skriv in'!$C$8=$U$4,AK19,IF('Skriv in'!$C$8=$U$5,AR19,IF('Skriv in'!$C$8=$U$6,AY19,IF('Skriv in'!$C$8=$U$7,BF19,IF('Skriv in'!$C$8=$U$8,BM19,BT19)))))))</f>
        <v>AIRFAN</v>
      </c>
      <c r="N19" s="109" t="str">
        <f>IF('Skriv in'!$C$8=$U$2,X19,IF('Skriv in'!$C$8=$U$3,AE19,IF('Skriv in'!$C$8=$U$4,AL19,IF('Skriv in'!$C$8=$U$5,AS19,IF('Skriv in'!$C$8=$U$6,AZ19,IF('Skriv in'!$C$8=$U$7,BG19,IF('Skriv in'!$C$8=$U$8,BN19,BU19)))))))</f>
        <v>AIRFAN</v>
      </c>
      <c r="O19" s="109" t="str">
        <f>IF('Skriv in'!$C$8=$U$2,Y19,IF('Skriv in'!$C$8=$U$3,AF19,IF('Skriv in'!$C$8=$U$4,AM19,IF('Skriv in'!$C$8=$U$5,AT19,IF('Skriv in'!$C$8=$U$6,BA19,IF('Skriv in'!$C$8=$U$7,BH19,IF('Skriv in'!$C$8=$U$8,BO19,BV19)))))))</f>
        <v>PUMP</v>
      </c>
      <c r="P19" s="109" t="str">
        <f>IF('Skriv in'!$C$8=$U$2,Z19,IF('Skriv in'!$C$8=$U$3,AG19,IF('Skriv in'!$C$8=$U$4,AN19,IF('Skriv in'!$C$8=$U$5,AU19,IF('Skriv in'!$C$8=$U$6,BB19,IF('Skriv in'!$C$8=$U$7,BI19,IF('Skriv in'!$C$8=$U$8,BP19,BW19)))))))</f>
        <v>Mechanica</v>
      </c>
      <c r="Q19" s="109" t="str">
        <f>IF('Skriv in'!$C$8=$U$2,AA19,IF('Skriv in'!$C$8=$U$3,AH19,IF('Skriv in'!$C$8=$U$4,AO19,IF('Skriv in'!$C$8=$U$5,AV19,IF('Skriv in'!$C$8=$U$6,BC19,IF('Skriv in'!$C$8=$U$7,BJ19,IF('Skriv in'!$C$8=$U$8,BQ19,BX19)))))))</f>
        <v>COMAIR</v>
      </c>
      <c r="R19" s="109">
        <f>IF('Skriv in'!$C$8=$U$2,AB19,IF('Skriv in'!$C$8=$U$3,AI19,IF('Skriv in'!$C$8=$U$4,AP19,IF('Skriv in'!$C$8=$U$5,AW19,IF('Skriv in'!$C$8=$U$6,BD19,IF('Skriv in'!$C$8=$U$7,BK19,IF('Skriv in'!$C$8=$U$8,BR19,BY19)))))))</f>
        <v>0</v>
      </c>
      <c r="S19" s="109">
        <f>IF('Skriv in'!$C$8=$U$2,AC19,IF('Skriv in'!$C$8=$U$3,AJ19,IF('Skriv in'!$C$8=$U$4,AQ19,IF('Skriv in'!$C$8=$U$5,AX19,IF('Skriv in'!$C$8=$U$6,BE19,IF('Skriv in'!$C$8=$U$7,BL19,IF('Skriv in'!$C$8=$U$8,BS19,BZ19)))))))</f>
        <v>0</v>
      </c>
      <c r="T19" s="6" t="s">
        <v>180</v>
      </c>
      <c r="U19" s="22"/>
      <c r="V19" s="10" t="s">
        <v>97</v>
      </c>
      <c r="W19" s="11" t="s">
        <v>98</v>
      </c>
      <c r="X19" s="11" t="s">
        <v>99</v>
      </c>
      <c r="Y19" s="11" t="s">
        <v>102</v>
      </c>
      <c r="Z19" s="11"/>
      <c r="AA19" s="11" t="s">
        <v>98</v>
      </c>
      <c r="AB19" s="11" t="s">
        <v>105</v>
      </c>
      <c r="AC19" s="11" t="s">
        <v>105</v>
      </c>
      <c r="AD19" s="11" t="s">
        <v>99</v>
      </c>
      <c r="AE19" s="11" t="s">
        <v>99</v>
      </c>
      <c r="AF19" s="11" t="s">
        <v>99</v>
      </c>
      <c r="AG19" s="11" t="s">
        <v>100</v>
      </c>
      <c r="AH19" s="11"/>
      <c r="AI19" s="11"/>
      <c r="AJ19" s="11"/>
      <c r="AK19" s="11" t="s">
        <v>99</v>
      </c>
      <c r="AL19" s="11" t="s">
        <v>98</v>
      </c>
      <c r="AM19" s="11"/>
      <c r="AN19" s="11"/>
      <c r="AO19" s="11"/>
      <c r="AP19" s="11"/>
      <c r="AQ19" s="11"/>
      <c r="BF19" s="11" t="s">
        <v>99</v>
      </c>
      <c r="BG19" s="11"/>
      <c r="BH19" s="11"/>
      <c r="BI19" s="11"/>
      <c r="BJ19" s="11"/>
      <c r="BK19" s="11"/>
      <c r="BL19" s="11"/>
      <c r="BM19" s="11" t="s">
        <v>99</v>
      </c>
      <c r="BN19" s="11" t="s">
        <v>99</v>
      </c>
      <c r="BO19" s="11" t="s">
        <v>101</v>
      </c>
      <c r="BP19" s="11" t="s">
        <v>102</v>
      </c>
      <c r="BQ19" s="11" t="s">
        <v>103</v>
      </c>
      <c r="BR19" s="11"/>
      <c r="BS19" s="11"/>
      <c r="BT19" s="11" t="s">
        <v>104</v>
      </c>
      <c r="BU19" s="11" t="s">
        <v>103</v>
      </c>
      <c r="CD19" s="15" t="s">
        <v>91</v>
      </c>
      <c r="CE19" s="129" t="str">
        <f>HLOOKUP(D$6,$M$2:$T$20,13)</f>
        <v> </v>
      </c>
      <c r="CF19" s="130"/>
      <c r="CG19" s="129" t="str">
        <f>HLOOKUP(F$6,$M$2:$T$20,13)</f>
        <v> </v>
      </c>
      <c r="CH19" s="130"/>
      <c r="CI19" s="129" t="str">
        <f>HLOOKUP(H$6,$M$2:$T$20,13)</f>
        <v> </v>
      </c>
      <c r="CJ19" s="130"/>
      <c r="CK19" s="129" t="str">
        <f>HLOOKUP(J$6,$M$2:$T$20,13)</f>
        <v> </v>
      </c>
      <c r="CL19" s="130"/>
    </row>
    <row r="20" spans="1:90" ht="16.5">
      <c r="A20" s="32" t="s">
        <v>11</v>
      </c>
      <c r="B20" s="33"/>
      <c r="C20" s="34"/>
      <c r="D20" s="138" t="s">
        <v>173</v>
      </c>
      <c r="E20" s="139"/>
      <c r="F20" s="138"/>
      <c r="G20" s="139"/>
      <c r="H20" s="138"/>
      <c r="I20" s="139"/>
      <c r="J20" s="138"/>
      <c r="K20" s="139"/>
      <c r="L20" s="106" t="s">
        <v>226</v>
      </c>
      <c r="M20" s="109" t="str">
        <f>IF('Skriv in'!$C$8=$U$2,W21,IF('Skriv in'!$C$8=$U$3,AD21,IF('Skriv in'!$C$8=$U$4,AK21,IF('Skriv in'!$C$8=$U$5,AR21,IF('Skriv in'!$C$8=$U$6,AY21,IF('Skriv in'!$C$8=$U$7,BF21,IF('Skriv in'!$C$8=$U$8,BM21,BT21)))))))</f>
        <v>Teejet DG 110-015VS</v>
      </c>
      <c r="N20" s="109" t="str">
        <f>IF('Skriv in'!$C$8=$U$2,X21,IF('Skriv in'!$C$8=$U$3,AE21,IF('Skriv in'!$C$8=$U$4,AL21,IF('Skriv in'!$C$8=$U$5,AS21,IF('Skriv in'!$C$8=$U$6,AZ21,IF('Skriv in'!$C$8=$U$7,BG21,IF('Skriv in'!$C$8=$U$8,BN21,BU21)))))))</f>
        <v>Teejet DG 110-015VS</v>
      </c>
      <c r="O20" s="109" t="str">
        <f>IF('Skriv in'!$C$8=$U$2,Y21,IF('Skriv in'!$C$8=$U$3,AF21,IF('Skriv in'!$C$8=$U$4,AM21,IF('Skriv in'!$C$8=$U$5,AT21,IF('Skriv in'!$C$8=$U$6,BA21,IF('Skriv in'!$C$8=$U$7,BH21,IF('Skriv in'!$C$8=$U$8,BO21,BV21)))))))</f>
        <v>Lurmark 11003 LD</v>
      </c>
      <c r="P20" s="109" t="str">
        <f>IF('Skriv in'!$C$8=$U$2,Z21,IF('Skriv in'!$C$8=$U$3,AG21,IF('Skriv in'!$C$8=$U$4,AN21,IF('Skriv in'!$C$8=$U$5,AU21,IF('Skriv in'!$C$8=$U$6,BB21,IF('Skriv in'!$C$8=$U$7,BI21,IF('Skriv in'!$C$8=$U$8,BP21,BW21)))))))</f>
        <v>Lurmark LD-03</v>
      </c>
      <c r="Q20" s="109" t="str">
        <f>IF('Skriv in'!$C$8=$U$2,AA21,IF('Skriv in'!$C$8=$U$3,AH21,IF('Skriv in'!$C$8=$U$4,AO21,IF('Skriv in'!$C$8=$U$5,AV21,IF('Skriv in'!$C$8=$U$6,BC21,IF('Skriv in'!$C$8=$U$7,BJ21,IF('Skriv in'!$C$8=$U$8,BQ21,BX21)))))))</f>
        <v>Hardi LD015-110</v>
      </c>
      <c r="R20" s="109">
        <f>IF('Skriv in'!$C$8=$U$2,AB21,IF('Skriv in'!$C$8=$U$3,AI21,IF('Skriv in'!$C$8=$U$4,AP21,IF('Skriv in'!$C$8=$U$5,AW21,IF('Skriv in'!$C$8=$U$6,BD21,IF('Skriv in'!$C$8=$U$7,BK21,IF('Skriv in'!$C$8=$U$8,BR21,BY21)))))))</f>
        <v>0</v>
      </c>
      <c r="S20" s="109">
        <f>IF('Skriv in'!$C$8=$U$2,AC21,IF('Skriv in'!$C$8=$U$3,AJ21,IF('Skriv in'!$C$8=$U$4,AQ21,IF('Skriv in'!$C$8=$U$5,AX21,IF('Skriv in'!$C$8=$U$6,BE21,IF('Skriv in'!$C$8=$U$7,BL21,IF('Skriv in'!$C$8=$U$8,BS21,BZ21)))))))</f>
        <v>0</v>
      </c>
      <c r="T20" s="6" t="s">
        <v>180</v>
      </c>
      <c r="U20" s="22"/>
      <c r="V20" s="10" t="s">
        <v>106</v>
      </c>
      <c r="W20" s="11"/>
      <c r="AA20" s="6" t="s">
        <v>107</v>
      </c>
      <c r="AB20" s="11"/>
      <c r="AC20" s="11"/>
      <c r="AK20" s="11" t="s">
        <v>108</v>
      </c>
      <c r="AL20" s="11"/>
      <c r="AM20" s="11"/>
      <c r="AN20" s="11"/>
      <c r="AO20" s="11"/>
      <c r="AP20" s="11"/>
      <c r="AQ20" s="11"/>
      <c r="BT20" s="11" t="s">
        <v>108</v>
      </c>
      <c r="BU20" s="11" t="s">
        <v>108</v>
      </c>
      <c r="CD20" s="15" t="s">
        <v>92</v>
      </c>
      <c r="CE20" s="129" t="str">
        <f>HLOOKUP(D$6,$M$2:$T$20,14)</f>
        <v> </v>
      </c>
      <c r="CF20" s="130"/>
      <c r="CG20" s="129" t="str">
        <f>HLOOKUP(F$6,$M$2:$T$20,14)</f>
        <v> </v>
      </c>
      <c r="CH20" s="130"/>
      <c r="CI20" s="129" t="str">
        <f>HLOOKUP(H$6,$M$2:$T$20,14)</f>
        <v> </v>
      </c>
      <c r="CJ20" s="130"/>
      <c r="CK20" s="129" t="str">
        <f>HLOOKUP(J$6,$M$2:$T$20,14)</f>
        <v> </v>
      </c>
      <c r="CL20" s="130"/>
    </row>
    <row r="21" spans="1:90" ht="16.5">
      <c r="A21" s="32" t="s">
        <v>12</v>
      </c>
      <c r="B21" s="33"/>
      <c r="C21" s="34"/>
      <c r="D21" s="138" t="s">
        <v>179</v>
      </c>
      <c r="E21" s="139"/>
      <c r="F21" s="138"/>
      <c r="G21" s="139"/>
      <c r="H21" s="138"/>
      <c r="I21" s="139"/>
      <c r="J21" s="138"/>
      <c r="K21" s="139"/>
      <c r="L21" s="106" t="s">
        <v>172</v>
      </c>
      <c r="T21" s="6" t="s">
        <v>180</v>
      </c>
      <c r="U21" s="22"/>
      <c r="V21" s="10" t="s">
        <v>117</v>
      </c>
      <c r="W21" s="6" t="s">
        <v>295</v>
      </c>
      <c r="X21" s="6" t="s">
        <v>296</v>
      </c>
      <c r="Y21" s="6" t="s">
        <v>297</v>
      </c>
      <c r="AA21" s="6" t="s">
        <v>295</v>
      </c>
      <c r="AB21" s="6" t="s">
        <v>298</v>
      </c>
      <c r="AC21" s="6" t="s">
        <v>298</v>
      </c>
      <c r="AD21" s="6" t="str">
        <f>CONCATENATE(AD6," ",AD7)</f>
        <v>Hardi LD02-110</v>
      </c>
      <c r="AE21" s="6" t="str">
        <f>CONCATENATE(AE6," ",AE7)</f>
        <v>Hardi LD02-110</v>
      </c>
      <c r="AF21" s="6" t="str">
        <f>CONCATENATE(AF6," ",AF7)</f>
        <v>Hardi LD 02-110</v>
      </c>
      <c r="AG21" s="6" t="str">
        <f aca="true" t="shared" si="0" ref="AG21:BU21">CONCATENATE(AG6," ",AG7)</f>
        <v>Hardi LD015-110</v>
      </c>
      <c r="AH21" s="6" t="str">
        <f t="shared" si="0"/>
        <v> </v>
      </c>
      <c r="AK21" s="6" t="str">
        <f t="shared" si="0"/>
        <v>Hardi LD02-110</v>
      </c>
      <c r="AL21" s="6" t="str">
        <f t="shared" si="0"/>
        <v>Hardi LD025-110</v>
      </c>
      <c r="AM21" s="6" t="str">
        <f t="shared" si="0"/>
        <v> </v>
      </c>
      <c r="AN21" s="6" t="str">
        <f t="shared" si="0"/>
        <v> </v>
      </c>
      <c r="AO21" s="6" t="str">
        <f t="shared" si="0"/>
        <v> </v>
      </c>
      <c r="AR21" s="6" t="str">
        <f t="shared" si="0"/>
        <v> </v>
      </c>
      <c r="AS21" s="6" t="str">
        <f t="shared" si="0"/>
        <v> </v>
      </c>
      <c r="AT21" s="6" t="str">
        <f t="shared" si="0"/>
        <v> </v>
      </c>
      <c r="AU21" s="6" t="str">
        <f t="shared" si="0"/>
        <v> </v>
      </c>
      <c r="AV21" s="6" t="str">
        <f t="shared" si="0"/>
        <v> </v>
      </c>
      <c r="AY21" s="6" t="str">
        <f t="shared" si="0"/>
        <v>Hardi LD 02-110</v>
      </c>
      <c r="AZ21" s="6" t="str">
        <f t="shared" si="0"/>
        <v> </v>
      </c>
      <c r="BA21" s="6" t="str">
        <f t="shared" si="0"/>
        <v> </v>
      </c>
      <c r="BB21" s="6" t="str">
        <f t="shared" si="0"/>
        <v> </v>
      </c>
      <c r="BC21" s="6" t="str">
        <f t="shared" si="0"/>
        <v> </v>
      </c>
      <c r="BF21" s="6" t="str">
        <f t="shared" si="0"/>
        <v>Hardi LD015-110</v>
      </c>
      <c r="BG21" s="6" t="str">
        <f t="shared" si="0"/>
        <v> </v>
      </c>
      <c r="BH21" s="6" t="str">
        <f t="shared" si="0"/>
        <v> </v>
      </c>
      <c r="BI21" s="6" t="str">
        <f t="shared" si="0"/>
        <v> </v>
      </c>
      <c r="BJ21" s="6" t="str">
        <f t="shared" si="0"/>
        <v> </v>
      </c>
      <c r="BM21" s="6" t="str">
        <f t="shared" si="0"/>
        <v>Teejet DG 110-015VS</v>
      </c>
      <c r="BN21" s="6" t="str">
        <f t="shared" si="0"/>
        <v>Teejet DG 110-015VS</v>
      </c>
      <c r="BO21" s="6" t="str">
        <f t="shared" si="0"/>
        <v>Lurmark 11003 LD</v>
      </c>
      <c r="BP21" s="6" t="str">
        <f t="shared" si="0"/>
        <v>Lurmark LD-03</v>
      </c>
      <c r="BQ21" s="6" t="str">
        <f t="shared" si="0"/>
        <v>Hardi LD015-110</v>
      </c>
      <c r="BT21" s="6" t="str">
        <f t="shared" si="0"/>
        <v>Hardi ISO LD015-110</v>
      </c>
      <c r="BU21" s="6" t="str">
        <f t="shared" si="0"/>
        <v>Hardi ISO LD015-110</v>
      </c>
      <c r="CD21" s="15" t="s">
        <v>93</v>
      </c>
      <c r="CE21" s="129" t="str">
        <f>HLOOKUP(D$6,$M$2:$T$20,15)</f>
        <v> </v>
      </c>
      <c r="CF21" s="130"/>
      <c r="CG21" s="129" t="str">
        <f>HLOOKUP(F$6,$M$2:$T$20,15)</f>
        <v> </v>
      </c>
      <c r="CH21" s="130"/>
      <c r="CI21" s="129" t="str">
        <f>HLOOKUP(H$6,$M$2:$T$20,15)</f>
        <v> </v>
      </c>
      <c r="CJ21" s="130"/>
      <c r="CK21" s="129" t="str">
        <f>HLOOKUP(J$6,$M$2:$T$20,15)</f>
        <v> </v>
      </c>
      <c r="CL21" s="130"/>
    </row>
    <row r="22" spans="1:90" ht="16.5" customHeight="1">
      <c r="A22" s="32" t="s">
        <v>182</v>
      </c>
      <c r="B22" s="33"/>
      <c r="C22" s="34"/>
      <c r="D22" s="159"/>
      <c r="E22" s="160"/>
      <c r="F22" s="159"/>
      <c r="G22" s="160"/>
      <c r="H22" s="159"/>
      <c r="I22" s="160"/>
      <c r="J22" s="159"/>
      <c r="K22" s="160"/>
      <c r="L22" s="106" t="s">
        <v>173</v>
      </c>
      <c r="M22" s="114"/>
      <c r="N22" s="114"/>
      <c r="O22" s="114"/>
      <c r="P22" s="114"/>
      <c r="Q22" s="114"/>
      <c r="R22" s="114"/>
      <c r="S22" s="114"/>
      <c r="U22" s="22"/>
      <c r="CD22" s="15" t="s">
        <v>95</v>
      </c>
      <c r="CE22" s="129" t="str">
        <f>HLOOKUP(D$6,$M$2:$T$20,16)</f>
        <v> </v>
      </c>
      <c r="CF22" s="130"/>
      <c r="CG22" s="129" t="str">
        <f>HLOOKUP(F$6,$M$2:$T$20,16)</f>
        <v> </v>
      </c>
      <c r="CH22" s="130"/>
      <c r="CI22" s="129" t="str">
        <f>HLOOKUP(H$6,$M$2:$T$20,16)</f>
        <v> </v>
      </c>
      <c r="CJ22" s="130"/>
      <c r="CK22" s="129" t="str">
        <f>HLOOKUP(J$6,$M$2:$T$20,16)</f>
        <v> </v>
      </c>
      <c r="CL22" s="130"/>
    </row>
    <row r="23" spans="1:97" s="1" customFormat="1" ht="16.5">
      <c r="A23" s="32" t="s">
        <v>13</v>
      </c>
      <c r="B23" s="33"/>
      <c r="C23" s="34"/>
      <c r="D23" s="159"/>
      <c r="E23" s="160"/>
      <c r="F23" s="159"/>
      <c r="G23" s="160"/>
      <c r="H23" s="159"/>
      <c r="I23" s="160"/>
      <c r="J23" s="159"/>
      <c r="K23" s="160"/>
      <c r="L23" s="106" t="s">
        <v>174</v>
      </c>
      <c r="M23" s="114"/>
      <c r="N23" s="114"/>
      <c r="O23" s="114"/>
      <c r="P23" s="114"/>
      <c r="Q23" s="114"/>
      <c r="R23" s="114"/>
      <c r="S23" s="114"/>
      <c r="T23" s="25"/>
      <c r="U23" s="25"/>
      <c r="V23" s="25"/>
      <c r="W23" s="25" t="s">
        <v>15</v>
      </c>
      <c r="X23" s="25" t="s">
        <v>31</v>
      </c>
      <c r="Y23" s="25" t="s">
        <v>32</v>
      </c>
      <c r="Z23" s="25"/>
      <c r="AA23" s="25" t="s">
        <v>33</v>
      </c>
      <c r="AB23" s="25" t="s">
        <v>284</v>
      </c>
      <c r="AC23" s="25" t="s">
        <v>285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5" t="s">
        <v>96</v>
      </c>
      <c r="CE23" s="129" t="str">
        <f>HLOOKUP(D$6,$M$2:$T$20,17)</f>
        <v> </v>
      </c>
      <c r="CF23" s="130"/>
      <c r="CG23" s="129" t="str">
        <f>HLOOKUP(F$6,$M$2:$T$20,17)</f>
        <v> </v>
      </c>
      <c r="CH23" s="130"/>
      <c r="CI23" s="129" t="str">
        <f>HLOOKUP(H$6,$M$2:$T$20,17)</f>
        <v> </v>
      </c>
      <c r="CJ23" s="130"/>
      <c r="CK23" s="129" t="str">
        <f>HLOOKUP(J$6,$M$2:$T$20,17)</f>
        <v> </v>
      </c>
      <c r="CL23" s="130"/>
      <c r="CM23" s="25"/>
      <c r="CN23" s="29"/>
      <c r="CO23" s="29"/>
      <c r="CP23" s="29"/>
      <c r="CQ23" s="29"/>
      <c r="CR23" s="29"/>
      <c r="CS23" s="29"/>
    </row>
    <row r="24" spans="1:90" ht="14.25" customHeight="1">
      <c r="A24" s="50" t="s">
        <v>121</v>
      </c>
      <c r="B24" s="48"/>
      <c r="C24" s="48"/>
      <c r="D24" s="49"/>
      <c r="E24" s="49"/>
      <c r="F24" s="49"/>
      <c r="G24" s="49"/>
      <c r="H24" s="49"/>
      <c r="I24" s="49"/>
      <c r="J24" s="49"/>
      <c r="K24" s="49"/>
      <c r="M24" s="115"/>
      <c r="N24" s="114"/>
      <c r="O24" s="114"/>
      <c r="P24" s="114"/>
      <c r="Q24" s="114"/>
      <c r="R24" s="116"/>
      <c r="S24" s="116"/>
      <c r="CD24" s="15" t="s">
        <v>97</v>
      </c>
      <c r="CE24" s="129" t="str">
        <f>HLOOKUP(D$6,$M$2:$T$20,18)</f>
        <v> </v>
      </c>
      <c r="CF24" s="130"/>
      <c r="CG24" s="129" t="str">
        <f>HLOOKUP(F$6,$M$2:$T$20,18)</f>
        <v> </v>
      </c>
      <c r="CH24" s="130"/>
      <c r="CI24" s="129" t="str">
        <f>HLOOKUP(H$6,$M$2:$T$20,18)</f>
        <v> </v>
      </c>
      <c r="CJ24" s="130"/>
      <c r="CK24" s="129" t="str">
        <f>HLOOKUP(J$6,$M$2:$T$20,18)</f>
        <v> </v>
      </c>
      <c r="CL24" s="130"/>
    </row>
    <row r="25" spans="1:90" ht="14.25" customHeight="1">
      <c r="A25" s="118" t="s">
        <v>148</v>
      </c>
      <c r="B25" s="118" t="s">
        <v>171</v>
      </c>
      <c r="C25" s="73" t="s">
        <v>119</v>
      </c>
      <c r="D25" s="150" t="s">
        <v>320</v>
      </c>
      <c r="E25" s="151"/>
      <c r="F25" s="150"/>
      <c r="G25" s="151"/>
      <c r="H25" s="150"/>
      <c r="I25" s="151"/>
      <c r="J25" s="150"/>
      <c r="K25" s="151"/>
      <c r="CD25" s="15" t="s">
        <v>117</v>
      </c>
      <c r="CE25" s="129" t="str">
        <f>HLOOKUP(D$6,$M$2:$T$20,19)</f>
        <v> </v>
      </c>
      <c r="CF25" s="130"/>
      <c r="CG25" s="129" t="str">
        <f>HLOOKUP(F$6,$M$2:$T$20,19)</f>
        <v> </v>
      </c>
      <c r="CH25" s="130"/>
      <c r="CI25" s="129" t="str">
        <f>HLOOKUP(H$6,$M$2:$T$20,19)</f>
        <v> </v>
      </c>
      <c r="CJ25" s="130"/>
      <c r="CK25" s="129" t="str">
        <f>HLOOKUP(J$6,$M$2:$T$20,19)</f>
        <v> </v>
      </c>
      <c r="CL25" s="130"/>
    </row>
    <row r="26" spans="1:97" s="45" customFormat="1" ht="12" customHeight="1">
      <c r="A26" s="118" t="s">
        <v>132</v>
      </c>
      <c r="B26" s="118" t="s">
        <v>133</v>
      </c>
      <c r="C26" s="43" t="s">
        <v>120</v>
      </c>
      <c r="D26" s="146">
        <v>1</v>
      </c>
      <c r="E26" s="147"/>
      <c r="F26" s="142"/>
      <c r="G26" s="143"/>
      <c r="H26" s="142"/>
      <c r="I26" s="143"/>
      <c r="J26" s="142"/>
      <c r="K26" s="143"/>
      <c r="L26" s="106" t="s">
        <v>124</v>
      </c>
      <c r="M26" s="108" t="s">
        <v>107</v>
      </c>
      <c r="N26" s="108" t="s">
        <v>107</v>
      </c>
      <c r="O26" s="108"/>
      <c r="P26" s="108"/>
      <c r="Q26" s="10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119"/>
      <c r="CO26" s="119"/>
      <c r="CP26" s="119"/>
      <c r="CQ26" s="119"/>
      <c r="CR26" s="119"/>
      <c r="CS26" s="119"/>
    </row>
    <row r="27" spans="1:97" s="45" customFormat="1" ht="13.5">
      <c r="A27" s="118" t="s">
        <v>142</v>
      </c>
      <c r="B27" s="118" t="s">
        <v>143</v>
      </c>
      <c r="C27" s="72" t="s">
        <v>265</v>
      </c>
      <c r="D27" s="70"/>
      <c r="E27" s="71"/>
      <c r="F27" s="142"/>
      <c r="G27" s="143"/>
      <c r="H27" s="142"/>
      <c r="I27" s="143"/>
      <c r="J27" s="142"/>
      <c r="K27" s="143"/>
      <c r="L27" s="106" t="s">
        <v>126</v>
      </c>
      <c r="M27" s="108" t="s">
        <v>268</v>
      </c>
      <c r="N27" s="108" t="s">
        <v>235</v>
      </c>
      <c r="O27" s="108"/>
      <c r="P27" s="108"/>
      <c r="Q27" s="10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119"/>
      <c r="CO27" s="119"/>
      <c r="CP27" s="119"/>
      <c r="CQ27" s="119"/>
      <c r="CR27" s="119"/>
      <c r="CS27" s="119"/>
    </row>
    <row r="28" spans="1:97" s="45" customFormat="1" ht="13.5">
      <c r="A28" s="119" t="s">
        <v>165</v>
      </c>
      <c r="B28" s="119" t="s">
        <v>166</v>
      </c>
      <c r="C28" s="72" t="s">
        <v>266</v>
      </c>
      <c r="D28" s="71"/>
      <c r="E28" s="71"/>
      <c r="F28" s="66"/>
      <c r="G28" s="66"/>
      <c r="H28" s="66"/>
      <c r="I28" s="66"/>
      <c r="J28" s="66"/>
      <c r="K28" s="66"/>
      <c r="L28" s="106" t="s">
        <v>128</v>
      </c>
      <c r="M28" s="108" t="s">
        <v>269</v>
      </c>
      <c r="N28" s="108" t="s">
        <v>248</v>
      </c>
      <c r="O28" s="108"/>
      <c r="P28" s="108"/>
      <c r="Q28" s="10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119"/>
      <c r="CO28" s="119"/>
      <c r="CP28" s="119"/>
      <c r="CQ28" s="119"/>
      <c r="CR28" s="119"/>
      <c r="CS28" s="119"/>
    </row>
    <row r="29" spans="1:97" s="45" customFormat="1" ht="13.5">
      <c r="A29" s="118" t="s">
        <v>149</v>
      </c>
      <c r="B29" s="118" t="s">
        <v>150</v>
      </c>
      <c r="C29" s="74" t="s">
        <v>264</v>
      </c>
      <c r="D29" s="71">
        <v>10</v>
      </c>
      <c r="E29" s="71">
        <v>1.5</v>
      </c>
      <c r="F29" s="66"/>
      <c r="G29" s="66"/>
      <c r="H29" s="66"/>
      <c r="I29" s="66"/>
      <c r="J29" s="66"/>
      <c r="K29" s="66"/>
      <c r="L29" s="106" t="s">
        <v>130</v>
      </c>
      <c r="M29" s="108" t="s">
        <v>270</v>
      </c>
      <c r="N29" s="108" t="s">
        <v>236</v>
      </c>
      <c r="O29" s="108"/>
      <c r="P29" s="108"/>
      <c r="Q29" s="10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19"/>
      <c r="CO29" s="119"/>
      <c r="CP29" s="119"/>
      <c r="CQ29" s="119"/>
      <c r="CR29" s="119"/>
      <c r="CS29" s="119"/>
    </row>
    <row r="30" spans="1:97" s="45" customFormat="1" ht="13.5">
      <c r="A30" s="118" t="s">
        <v>140</v>
      </c>
      <c r="B30" s="118" t="s">
        <v>141</v>
      </c>
      <c r="C30" s="43" t="s">
        <v>119</v>
      </c>
      <c r="D30" s="150" t="s">
        <v>322</v>
      </c>
      <c r="E30" s="151"/>
      <c r="F30" s="150"/>
      <c r="G30" s="151"/>
      <c r="H30" s="150"/>
      <c r="I30" s="151"/>
      <c r="J30" s="150"/>
      <c r="K30" s="151"/>
      <c r="L30" s="106" t="s">
        <v>132</v>
      </c>
      <c r="M30" s="108" t="s">
        <v>271</v>
      </c>
      <c r="N30" s="108" t="s">
        <v>247</v>
      </c>
      <c r="O30" s="108"/>
      <c r="P30" s="108"/>
      <c r="Q30" s="10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119"/>
      <c r="CO30" s="119"/>
      <c r="CP30" s="119"/>
      <c r="CQ30" s="119"/>
      <c r="CR30" s="119"/>
      <c r="CS30" s="119"/>
    </row>
    <row r="31" spans="1:97" s="45" customFormat="1" ht="13.5">
      <c r="A31" s="118" t="s">
        <v>124</v>
      </c>
      <c r="B31" s="118" t="s">
        <v>125</v>
      </c>
      <c r="C31" s="43" t="s">
        <v>120</v>
      </c>
      <c r="D31" s="146">
        <v>1</v>
      </c>
      <c r="E31" s="147"/>
      <c r="F31" s="142"/>
      <c r="G31" s="143"/>
      <c r="H31" s="142"/>
      <c r="I31" s="143"/>
      <c r="J31" s="142"/>
      <c r="K31" s="143"/>
      <c r="L31" s="106" t="s">
        <v>134</v>
      </c>
      <c r="M31" s="108" t="s">
        <v>272</v>
      </c>
      <c r="N31" s="108" t="s">
        <v>238</v>
      </c>
      <c r="O31" s="108"/>
      <c r="P31" s="108"/>
      <c r="Q31" s="10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119"/>
      <c r="CO31" s="119"/>
      <c r="CP31" s="119"/>
      <c r="CQ31" s="119"/>
      <c r="CR31" s="119"/>
      <c r="CS31" s="119"/>
    </row>
    <row r="32" spans="1:97" s="45" customFormat="1" ht="12" customHeight="1">
      <c r="A32" s="118" t="s">
        <v>130</v>
      </c>
      <c r="B32" s="118" t="s">
        <v>131</v>
      </c>
      <c r="C32" s="72" t="s">
        <v>265</v>
      </c>
      <c r="D32" s="70"/>
      <c r="E32" s="71"/>
      <c r="F32" s="142"/>
      <c r="G32" s="143"/>
      <c r="H32" s="142"/>
      <c r="I32" s="143"/>
      <c r="J32" s="142"/>
      <c r="K32" s="143"/>
      <c r="L32" s="106" t="s">
        <v>136</v>
      </c>
      <c r="M32" s="108" t="s">
        <v>273</v>
      </c>
      <c r="N32" s="108" t="s">
        <v>237</v>
      </c>
      <c r="O32" s="108"/>
      <c r="P32" s="108"/>
      <c r="Q32" s="10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119"/>
      <c r="CO32" s="119"/>
      <c r="CP32" s="119"/>
      <c r="CQ32" s="119"/>
      <c r="CR32" s="119"/>
      <c r="CS32" s="119"/>
    </row>
    <row r="33" spans="1:97" s="45" customFormat="1" ht="15" customHeight="1">
      <c r="A33" s="119" t="s">
        <v>167</v>
      </c>
      <c r="B33" s="119" t="s">
        <v>168</v>
      </c>
      <c r="C33" s="72" t="s">
        <v>266</v>
      </c>
      <c r="D33" s="71"/>
      <c r="E33" s="71"/>
      <c r="F33" s="66"/>
      <c r="G33" s="66"/>
      <c r="H33" s="66"/>
      <c r="I33" s="66"/>
      <c r="J33" s="66"/>
      <c r="K33" s="66"/>
      <c r="L33" s="106" t="s">
        <v>138</v>
      </c>
      <c r="M33" s="108" t="s">
        <v>274</v>
      </c>
      <c r="N33" s="108" t="s">
        <v>239</v>
      </c>
      <c r="O33" s="108"/>
      <c r="P33" s="108"/>
      <c r="Q33" s="10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119"/>
      <c r="CO33" s="119"/>
      <c r="CP33" s="119"/>
      <c r="CQ33" s="119"/>
      <c r="CR33" s="119"/>
      <c r="CS33" s="119"/>
    </row>
    <row r="34" spans="1:97" s="45" customFormat="1" ht="13.5">
      <c r="A34" s="119" t="s">
        <v>161</v>
      </c>
      <c r="B34" s="119" t="s">
        <v>162</v>
      </c>
      <c r="C34" s="74" t="s">
        <v>264</v>
      </c>
      <c r="D34" s="71">
        <v>10</v>
      </c>
      <c r="E34" s="71">
        <v>1.5</v>
      </c>
      <c r="F34" s="66"/>
      <c r="G34" s="66"/>
      <c r="H34" s="66"/>
      <c r="I34" s="66"/>
      <c r="J34" s="66"/>
      <c r="K34" s="66"/>
      <c r="L34" s="106" t="s">
        <v>140</v>
      </c>
      <c r="M34" s="108" t="s">
        <v>242</v>
      </c>
      <c r="N34" s="108" t="s">
        <v>242</v>
      </c>
      <c r="O34" s="108"/>
      <c r="P34" s="108"/>
      <c r="Q34" s="10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119"/>
      <c r="CO34" s="119"/>
      <c r="CP34" s="119"/>
      <c r="CQ34" s="119"/>
      <c r="CR34" s="119"/>
      <c r="CS34" s="119"/>
    </row>
    <row r="35" spans="1:97" s="45" customFormat="1" ht="13.5">
      <c r="A35" s="118" t="s">
        <v>155</v>
      </c>
      <c r="B35" s="118" t="s">
        <v>156</v>
      </c>
      <c r="C35" s="43" t="s">
        <v>119</v>
      </c>
      <c r="D35" s="150"/>
      <c r="E35" s="151"/>
      <c r="F35" s="150"/>
      <c r="G35" s="151"/>
      <c r="H35" s="150"/>
      <c r="I35" s="151"/>
      <c r="J35" s="150"/>
      <c r="K35" s="151"/>
      <c r="L35" s="106" t="s">
        <v>142</v>
      </c>
      <c r="M35" s="108" t="s">
        <v>275</v>
      </c>
      <c r="N35" s="108" t="s">
        <v>240</v>
      </c>
      <c r="O35" s="108"/>
      <c r="P35" s="108"/>
      <c r="Q35" s="10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119"/>
      <c r="CO35" s="119"/>
      <c r="CP35" s="119"/>
      <c r="CQ35" s="119"/>
      <c r="CR35" s="119"/>
      <c r="CS35" s="119"/>
    </row>
    <row r="36" spans="1:97" s="45" customFormat="1" ht="13.5">
      <c r="A36" s="118" t="s">
        <v>126</v>
      </c>
      <c r="B36" s="118" t="s">
        <v>127</v>
      </c>
      <c r="C36" s="43" t="s">
        <v>120</v>
      </c>
      <c r="D36" s="146"/>
      <c r="E36" s="147"/>
      <c r="F36" s="142"/>
      <c r="G36" s="143"/>
      <c r="H36" s="142"/>
      <c r="I36" s="143"/>
      <c r="J36" s="142"/>
      <c r="K36" s="143"/>
      <c r="L36" s="106" t="s">
        <v>144</v>
      </c>
      <c r="M36" s="108" t="s">
        <v>276</v>
      </c>
      <c r="N36" s="108" t="s">
        <v>243</v>
      </c>
      <c r="O36" s="108"/>
      <c r="P36" s="108"/>
      <c r="Q36" s="10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119"/>
      <c r="CO36" s="119"/>
      <c r="CP36" s="119"/>
      <c r="CQ36" s="119"/>
      <c r="CR36" s="119"/>
      <c r="CS36" s="119"/>
    </row>
    <row r="37" spans="1:97" s="45" customFormat="1" ht="13.5">
      <c r="A37" s="118" t="s">
        <v>138</v>
      </c>
      <c r="B37" s="118" t="s">
        <v>139</v>
      </c>
      <c r="C37" s="72" t="s">
        <v>265</v>
      </c>
      <c r="D37" s="70"/>
      <c r="E37" s="71"/>
      <c r="F37" s="142"/>
      <c r="G37" s="143"/>
      <c r="H37" s="142"/>
      <c r="I37" s="143"/>
      <c r="J37" s="142"/>
      <c r="K37" s="143"/>
      <c r="L37" s="106" t="s">
        <v>146</v>
      </c>
      <c r="M37" s="108" t="s">
        <v>277</v>
      </c>
      <c r="N37" s="108" t="s">
        <v>241</v>
      </c>
      <c r="O37" s="108"/>
      <c r="P37" s="108"/>
      <c r="Q37" s="10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119"/>
      <c r="CO37" s="119"/>
      <c r="CP37" s="119"/>
      <c r="CQ37" s="119"/>
      <c r="CR37" s="119"/>
      <c r="CS37" s="119"/>
    </row>
    <row r="38" spans="1:97" s="45" customFormat="1" ht="13.5">
      <c r="A38" s="118" t="s">
        <v>146</v>
      </c>
      <c r="B38" s="118" t="s">
        <v>147</v>
      </c>
      <c r="C38" s="72" t="s">
        <v>266</v>
      </c>
      <c r="D38" s="71"/>
      <c r="E38" s="71"/>
      <c r="F38" s="66"/>
      <c r="G38" s="66"/>
      <c r="H38" s="66"/>
      <c r="I38" s="66"/>
      <c r="J38" s="66"/>
      <c r="K38" s="66"/>
      <c r="L38" s="106" t="s">
        <v>148</v>
      </c>
      <c r="M38" s="108" t="s">
        <v>278</v>
      </c>
      <c r="N38" s="108" t="s">
        <v>244</v>
      </c>
      <c r="O38" s="108"/>
      <c r="P38" s="108"/>
      <c r="Q38" s="10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119"/>
      <c r="CO38" s="119"/>
      <c r="CP38" s="119"/>
      <c r="CQ38" s="119"/>
      <c r="CR38" s="119"/>
      <c r="CS38" s="119"/>
    </row>
    <row r="39" spans="1:97" s="45" customFormat="1" ht="13.5">
      <c r="A39" s="118" t="s">
        <v>144</v>
      </c>
      <c r="B39" s="118" t="s">
        <v>145</v>
      </c>
      <c r="C39" s="74" t="s">
        <v>264</v>
      </c>
      <c r="D39" s="71"/>
      <c r="E39" s="71"/>
      <c r="F39" s="66"/>
      <c r="G39" s="66"/>
      <c r="H39" s="66"/>
      <c r="I39" s="66"/>
      <c r="J39" s="66"/>
      <c r="K39" s="66"/>
      <c r="L39" s="106" t="s">
        <v>149</v>
      </c>
      <c r="M39" s="108" t="s">
        <v>279</v>
      </c>
      <c r="N39" s="108" t="s">
        <v>245</v>
      </c>
      <c r="O39" s="108"/>
      <c r="P39" s="108"/>
      <c r="Q39" s="10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119"/>
      <c r="CO39" s="119"/>
      <c r="CP39" s="119"/>
      <c r="CQ39" s="119"/>
      <c r="CR39" s="119"/>
      <c r="CS39" s="119"/>
    </row>
    <row r="40" spans="1:97" s="45" customFormat="1" ht="13.5">
      <c r="A40" s="118" t="s">
        <v>134</v>
      </c>
      <c r="B40" s="118" t="s">
        <v>135</v>
      </c>
      <c r="C40" s="43" t="s">
        <v>119</v>
      </c>
      <c r="D40" s="150"/>
      <c r="E40" s="151"/>
      <c r="F40" s="150"/>
      <c r="G40" s="151"/>
      <c r="H40" s="150"/>
      <c r="I40" s="151"/>
      <c r="J40" s="150"/>
      <c r="K40" s="151"/>
      <c r="L40" s="106" t="s">
        <v>151</v>
      </c>
      <c r="M40" s="108" t="s">
        <v>280</v>
      </c>
      <c r="N40" s="108" t="s">
        <v>246</v>
      </c>
      <c r="O40" s="108"/>
      <c r="P40" s="108"/>
      <c r="Q40" s="108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119"/>
      <c r="CO40" s="119"/>
      <c r="CP40" s="119"/>
      <c r="CQ40" s="119"/>
      <c r="CR40" s="119"/>
      <c r="CS40" s="119"/>
    </row>
    <row r="41" spans="1:97" s="45" customFormat="1" ht="13.5">
      <c r="A41" s="118" t="s">
        <v>151</v>
      </c>
      <c r="B41" s="118" t="s">
        <v>152</v>
      </c>
      <c r="C41" s="43" t="s">
        <v>120</v>
      </c>
      <c r="D41" s="146"/>
      <c r="E41" s="147"/>
      <c r="F41" s="142"/>
      <c r="G41" s="143"/>
      <c r="H41" s="142"/>
      <c r="I41" s="143"/>
      <c r="J41" s="142"/>
      <c r="K41" s="143"/>
      <c r="L41" s="106" t="s">
        <v>153</v>
      </c>
      <c r="M41" s="108" t="s">
        <v>281</v>
      </c>
      <c r="N41" s="108" t="s">
        <v>245</v>
      </c>
      <c r="O41" s="108"/>
      <c r="P41" s="108"/>
      <c r="Q41" s="108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119"/>
      <c r="CO41" s="119"/>
      <c r="CP41" s="119"/>
      <c r="CQ41" s="119"/>
      <c r="CR41" s="119"/>
      <c r="CS41" s="119"/>
    </row>
    <row r="42" spans="1:97" s="45" customFormat="1" ht="13.5">
      <c r="A42" s="118" t="s">
        <v>159</v>
      </c>
      <c r="B42" s="118" t="s">
        <v>160</v>
      </c>
      <c r="C42" s="72" t="s">
        <v>265</v>
      </c>
      <c r="D42" s="70"/>
      <c r="E42" s="71"/>
      <c r="F42" s="142"/>
      <c r="G42" s="143"/>
      <c r="H42" s="142"/>
      <c r="I42" s="143"/>
      <c r="J42" s="142"/>
      <c r="K42" s="143"/>
      <c r="L42" s="106" t="s">
        <v>155</v>
      </c>
      <c r="M42" s="108"/>
      <c r="N42" s="108"/>
      <c r="O42" s="108"/>
      <c r="P42" s="108"/>
      <c r="Q42" s="10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119"/>
      <c r="CO42" s="119"/>
      <c r="CP42" s="119"/>
      <c r="CQ42" s="119"/>
      <c r="CR42" s="119"/>
      <c r="CS42" s="119"/>
    </row>
    <row r="43" spans="1:97" s="45" customFormat="1" ht="13.5">
      <c r="A43" s="118" t="s">
        <v>153</v>
      </c>
      <c r="B43" s="118" t="s">
        <v>154</v>
      </c>
      <c r="C43" s="72" t="s">
        <v>266</v>
      </c>
      <c r="D43" s="71"/>
      <c r="E43" s="71"/>
      <c r="F43" s="66"/>
      <c r="G43" s="66"/>
      <c r="H43" s="66"/>
      <c r="I43" s="66"/>
      <c r="J43" s="66"/>
      <c r="K43" s="66"/>
      <c r="L43" s="106" t="s">
        <v>157</v>
      </c>
      <c r="M43" s="108"/>
      <c r="N43" s="108"/>
      <c r="O43" s="108"/>
      <c r="P43" s="108"/>
      <c r="Q43" s="10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119"/>
      <c r="CO43" s="119"/>
      <c r="CP43" s="119"/>
      <c r="CQ43" s="119"/>
      <c r="CR43" s="119"/>
      <c r="CS43" s="119"/>
    </row>
    <row r="44" spans="1:97" s="45" customFormat="1" ht="13.5">
      <c r="A44" s="118" t="s">
        <v>157</v>
      </c>
      <c r="B44" s="118" t="s">
        <v>158</v>
      </c>
      <c r="C44" s="74" t="s">
        <v>264</v>
      </c>
      <c r="D44" s="71"/>
      <c r="E44" s="71"/>
      <c r="F44" s="66"/>
      <c r="G44" s="66"/>
      <c r="H44" s="66"/>
      <c r="I44" s="66"/>
      <c r="J44" s="66"/>
      <c r="K44" s="66"/>
      <c r="L44" s="106" t="s">
        <v>159</v>
      </c>
      <c r="M44" s="108"/>
      <c r="N44" s="108"/>
      <c r="O44" s="108"/>
      <c r="P44" s="108"/>
      <c r="Q44" s="10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119"/>
      <c r="CO44" s="119"/>
      <c r="CP44" s="119"/>
      <c r="CQ44" s="119"/>
      <c r="CR44" s="119"/>
      <c r="CS44" s="119"/>
    </row>
    <row r="45" spans="1:97" s="45" customFormat="1" ht="13.5">
      <c r="A45" s="118" t="s">
        <v>136</v>
      </c>
      <c r="B45" s="118" t="s">
        <v>137</v>
      </c>
      <c r="C45" s="43" t="s">
        <v>119</v>
      </c>
      <c r="D45" s="150"/>
      <c r="E45" s="151"/>
      <c r="F45" s="150"/>
      <c r="G45" s="151"/>
      <c r="H45" s="150"/>
      <c r="I45" s="151"/>
      <c r="J45" s="150"/>
      <c r="K45" s="151"/>
      <c r="L45" s="106" t="s">
        <v>161</v>
      </c>
      <c r="M45" s="108"/>
      <c r="N45" s="108"/>
      <c r="O45" s="108"/>
      <c r="P45" s="108"/>
      <c r="Q45" s="108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119"/>
      <c r="CO45" s="119"/>
      <c r="CP45" s="119"/>
      <c r="CQ45" s="119"/>
      <c r="CR45" s="119"/>
      <c r="CS45" s="119"/>
    </row>
    <row r="46" spans="1:97" s="45" customFormat="1" ht="13.5">
      <c r="A46" s="118" t="s">
        <v>128</v>
      </c>
      <c r="B46" s="118" t="s">
        <v>129</v>
      </c>
      <c r="C46" s="43" t="s">
        <v>120</v>
      </c>
      <c r="D46" s="146"/>
      <c r="E46" s="147"/>
      <c r="F46" s="142"/>
      <c r="G46" s="143"/>
      <c r="H46" s="142"/>
      <c r="I46" s="143"/>
      <c r="J46" s="142"/>
      <c r="K46" s="143"/>
      <c r="L46" s="106" t="s">
        <v>163</v>
      </c>
      <c r="M46" s="108"/>
      <c r="N46" s="108"/>
      <c r="O46" s="108"/>
      <c r="P46" s="108"/>
      <c r="Q46" s="10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119"/>
      <c r="CO46" s="119"/>
      <c r="CP46" s="119"/>
      <c r="CQ46" s="119"/>
      <c r="CR46" s="119"/>
      <c r="CS46" s="119"/>
    </row>
    <row r="47" spans="1:97" s="45" customFormat="1" ht="13.5">
      <c r="A47" s="119" t="s">
        <v>163</v>
      </c>
      <c r="B47" s="119" t="s">
        <v>164</v>
      </c>
      <c r="C47" s="72" t="s">
        <v>265</v>
      </c>
      <c r="D47" s="70"/>
      <c r="E47" s="71"/>
      <c r="F47" s="142"/>
      <c r="G47" s="143"/>
      <c r="H47" s="142"/>
      <c r="I47" s="143"/>
      <c r="J47" s="142"/>
      <c r="K47" s="143"/>
      <c r="L47" s="106" t="s">
        <v>165</v>
      </c>
      <c r="M47" s="108"/>
      <c r="N47" s="108"/>
      <c r="O47" s="108"/>
      <c r="P47" s="108"/>
      <c r="Q47" s="10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119"/>
      <c r="CO47" s="119"/>
      <c r="CP47" s="119"/>
      <c r="CQ47" s="119"/>
      <c r="CR47" s="119"/>
      <c r="CS47" s="119"/>
    </row>
    <row r="48" spans="1:97" s="45" customFormat="1" ht="13.5">
      <c r="A48" s="119" t="s">
        <v>169</v>
      </c>
      <c r="B48" s="119" t="s">
        <v>170</v>
      </c>
      <c r="C48" s="72" t="s">
        <v>266</v>
      </c>
      <c r="D48" s="71"/>
      <c r="E48" s="71"/>
      <c r="F48" s="66"/>
      <c r="G48" s="66"/>
      <c r="H48" s="66"/>
      <c r="I48" s="66"/>
      <c r="J48" s="66"/>
      <c r="K48" s="66"/>
      <c r="L48" s="106" t="s">
        <v>167</v>
      </c>
      <c r="M48" s="108"/>
      <c r="N48" s="108"/>
      <c r="O48" s="108"/>
      <c r="P48" s="108"/>
      <c r="Q48" s="10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119"/>
      <c r="CO48" s="119"/>
      <c r="CP48" s="119"/>
      <c r="CQ48" s="119"/>
      <c r="CR48" s="119"/>
      <c r="CS48" s="119"/>
    </row>
    <row r="49" spans="1:97" s="45" customFormat="1" ht="13.5">
      <c r="A49" s="120" t="s">
        <v>320</v>
      </c>
      <c r="B49" s="120" t="s">
        <v>321</v>
      </c>
      <c r="C49" s="74" t="s">
        <v>264</v>
      </c>
      <c r="D49" s="71"/>
      <c r="E49" s="71"/>
      <c r="F49" s="66"/>
      <c r="G49" s="66"/>
      <c r="H49" s="66"/>
      <c r="I49" s="66"/>
      <c r="J49" s="66"/>
      <c r="K49" s="66"/>
      <c r="L49" s="106" t="s">
        <v>169</v>
      </c>
      <c r="M49" s="108"/>
      <c r="N49" s="108"/>
      <c r="O49" s="108"/>
      <c r="P49" s="108"/>
      <c r="Q49" s="10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119"/>
      <c r="CO49" s="119"/>
      <c r="CP49" s="119"/>
      <c r="CQ49" s="119"/>
      <c r="CR49" s="119"/>
      <c r="CS49" s="119"/>
    </row>
    <row r="50" spans="1:97" s="45" customFormat="1" ht="13.5">
      <c r="A50" s="120" t="s">
        <v>322</v>
      </c>
      <c r="B50" s="120" t="s">
        <v>323</v>
      </c>
      <c r="C50" s="43" t="s">
        <v>119</v>
      </c>
      <c r="D50" s="150"/>
      <c r="E50" s="151"/>
      <c r="F50" s="150"/>
      <c r="G50" s="151"/>
      <c r="H50" s="150"/>
      <c r="I50" s="151"/>
      <c r="J50" s="150"/>
      <c r="K50" s="151"/>
      <c r="L50" s="106" t="str">
        <f aca="true" t="shared" si="1" ref="L50:L55">A49</f>
        <v>ÖRTOGRÄS</v>
      </c>
      <c r="M50" s="108"/>
      <c r="N50" s="108"/>
      <c r="O50" s="108"/>
      <c r="P50" s="108"/>
      <c r="Q50" s="108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119"/>
      <c r="CO50" s="119"/>
      <c r="CP50" s="119"/>
      <c r="CQ50" s="119"/>
      <c r="CR50" s="119"/>
      <c r="CS50" s="119"/>
    </row>
    <row r="51" spans="1:97" s="45" customFormat="1" ht="13.5">
      <c r="A51" s="120"/>
      <c r="B51" s="120"/>
      <c r="C51" s="43" t="s">
        <v>120</v>
      </c>
      <c r="D51" s="146"/>
      <c r="E51" s="147"/>
      <c r="F51" s="142"/>
      <c r="G51" s="143"/>
      <c r="H51" s="142"/>
      <c r="I51" s="143"/>
      <c r="J51" s="142"/>
      <c r="K51" s="143"/>
      <c r="L51" s="15" t="str">
        <f t="shared" si="1"/>
        <v>GRÄSOGRÄS</v>
      </c>
      <c r="M51" s="16"/>
      <c r="N51" s="16"/>
      <c r="O51" s="108"/>
      <c r="P51" s="108"/>
      <c r="Q51" s="10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119"/>
      <c r="CO51" s="119"/>
      <c r="CP51" s="119"/>
      <c r="CQ51" s="119"/>
      <c r="CR51" s="119"/>
      <c r="CS51" s="119"/>
    </row>
    <row r="52" spans="1:97" s="45" customFormat="1" ht="13.5">
      <c r="A52" s="120"/>
      <c r="B52" s="120"/>
      <c r="C52" s="72" t="s">
        <v>265</v>
      </c>
      <c r="D52" s="70"/>
      <c r="E52" s="71"/>
      <c r="F52" s="142"/>
      <c r="G52" s="143"/>
      <c r="H52" s="142"/>
      <c r="I52" s="143"/>
      <c r="J52" s="142"/>
      <c r="K52" s="143"/>
      <c r="L52" s="15">
        <f t="shared" si="1"/>
        <v>0</v>
      </c>
      <c r="M52" s="16"/>
      <c r="N52" s="16"/>
      <c r="O52" s="108"/>
      <c r="P52" s="108"/>
      <c r="Q52" s="10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119"/>
      <c r="CO52" s="119"/>
      <c r="CP52" s="119"/>
      <c r="CQ52" s="119"/>
      <c r="CR52" s="119"/>
      <c r="CS52" s="119"/>
    </row>
    <row r="53" spans="1:97" s="45" customFormat="1" ht="13.5">
      <c r="A53" s="120"/>
      <c r="B53" s="120"/>
      <c r="C53" s="72" t="s">
        <v>266</v>
      </c>
      <c r="D53" s="71"/>
      <c r="E53" s="71"/>
      <c r="F53" s="66"/>
      <c r="G53" s="66"/>
      <c r="H53" s="66"/>
      <c r="I53" s="66"/>
      <c r="J53" s="66"/>
      <c r="K53" s="66"/>
      <c r="L53" s="15">
        <f t="shared" si="1"/>
        <v>0</v>
      </c>
      <c r="M53" s="16"/>
      <c r="N53" s="16"/>
      <c r="O53" s="108"/>
      <c r="P53" s="108"/>
      <c r="Q53" s="10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119"/>
      <c r="CO53" s="119"/>
      <c r="CP53" s="119"/>
      <c r="CQ53" s="119"/>
      <c r="CR53" s="119"/>
      <c r="CS53" s="119"/>
    </row>
    <row r="54" spans="1:97" s="45" customFormat="1" ht="13.5">
      <c r="A54" s="120"/>
      <c r="B54" s="120"/>
      <c r="C54" s="74" t="s">
        <v>264</v>
      </c>
      <c r="D54" s="71"/>
      <c r="E54" s="71"/>
      <c r="F54" s="66"/>
      <c r="G54" s="66"/>
      <c r="H54" s="66"/>
      <c r="I54" s="66"/>
      <c r="J54" s="66"/>
      <c r="K54" s="66"/>
      <c r="L54" s="15">
        <f t="shared" si="1"/>
        <v>0</v>
      </c>
      <c r="M54" s="16"/>
      <c r="N54" s="16"/>
      <c r="O54" s="108"/>
      <c r="P54" s="108"/>
      <c r="Q54" s="10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119"/>
      <c r="CO54" s="119"/>
      <c r="CP54" s="119"/>
      <c r="CQ54" s="119"/>
      <c r="CR54" s="119"/>
      <c r="CS54" s="119"/>
    </row>
    <row r="55" spans="1:97" s="45" customFormat="1" ht="14.25">
      <c r="A55" s="121"/>
      <c r="B55" s="121"/>
      <c r="C55" s="117" t="s">
        <v>227</v>
      </c>
      <c r="D55" s="144"/>
      <c r="E55" s="145"/>
      <c r="F55" s="144"/>
      <c r="G55" s="145"/>
      <c r="H55" s="144"/>
      <c r="I55" s="145"/>
      <c r="J55" s="144"/>
      <c r="K55" s="145"/>
      <c r="L55" s="15">
        <f t="shared" si="1"/>
        <v>0</v>
      </c>
      <c r="M55" s="16"/>
      <c r="N55" s="16"/>
      <c r="O55" s="108"/>
      <c r="P55" s="108"/>
      <c r="Q55" s="108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119"/>
      <c r="CO55" s="119"/>
      <c r="CP55" s="119"/>
      <c r="CQ55" s="119"/>
      <c r="CR55" s="119"/>
      <c r="CS55" s="119"/>
    </row>
    <row r="56" spans="1:97" s="5" customFormat="1" ht="14.25">
      <c r="A56" s="110" t="s">
        <v>302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6"/>
      <c r="N56" s="26"/>
      <c r="O56" s="108"/>
      <c r="P56" s="108"/>
      <c r="Q56" s="10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4"/>
      <c r="CO56" s="24"/>
      <c r="CP56" s="24"/>
      <c r="CQ56" s="24"/>
      <c r="CR56" s="24"/>
      <c r="CS56" s="24"/>
    </row>
    <row r="57" spans="1:97" s="2" customFormat="1" ht="12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5"/>
      <c r="M57" s="15"/>
      <c r="N57" s="15"/>
      <c r="O57" s="16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0"/>
      <c r="CO57" s="110"/>
      <c r="CP57" s="110"/>
      <c r="CQ57" s="110"/>
      <c r="CR57" s="110"/>
      <c r="CS57" s="110"/>
    </row>
    <row r="58" spans="1:97" s="2" customFormat="1" ht="12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5"/>
      <c r="M58" s="15"/>
      <c r="N58" s="15"/>
      <c r="O58" s="16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0"/>
      <c r="CO58" s="110"/>
      <c r="CP58" s="110"/>
      <c r="CQ58" s="110"/>
      <c r="CR58" s="110"/>
      <c r="CS58" s="110"/>
    </row>
    <row r="59" spans="1:97" s="2" customFormat="1" ht="12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5"/>
      <c r="M59" s="15"/>
      <c r="N59" s="15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0"/>
      <c r="CO59" s="110"/>
      <c r="CP59" s="110"/>
      <c r="CQ59" s="110"/>
      <c r="CR59" s="110"/>
      <c r="CS59" s="110"/>
    </row>
    <row r="60" spans="1:97" s="2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5"/>
      <c r="M60" s="15"/>
      <c r="N60" s="15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0"/>
      <c r="CO60" s="110"/>
      <c r="CP60" s="110"/>
      <c r="CQ60" s="110"/>
      <c r="CR60" s="110"/>
      <c r="CS60" s="110"/>
    </row>
    <row r="61" spans="1:97" s="2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15"/>
      <c r="N61" s="15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0"/>
      <c r="CO61" s="110"/>
      <c r="CP61" s="110"/>
      <c r="CQ61" s="110"/>
      <c r="CR61" s="110"/>
      <c r="CS61" s="110"/>
    </row>
    <row r="62" spans="1:97" s="2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15"/>
      <c r="N62" s="15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0"/>
      <c r="CO62" s="110"/>
      <c r="CP62" s="110"/>
      <c r="CQ62" s="110"/>
      <c r="CR62" s="110"/>
      <c r="CS62" s="110"/>
    </row>
    <row r="63" spans="1:97" s="2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5"/>
      <c r="N63" s="15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0"/>
      <c r="CO63" s="110"/>
      <c r="CP63" s="110"/>
      <c r="CQ63" s="110"/>
      <c r="CR63" s="110"/>
      <c r="CS63" s="110"/>
    </row>
    <row r="64" spans="1:97" s="2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6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0"/>
      <c r="CO64" s="110"/>
      <c r="CP64" s="110"/>
      <c r="CQ64" s="110"/>
      <c r="CR64" s="110"/>
      <c r="CS64" s="110"/>
    </row>
    <row r="65" spans="1:97" s="2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5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0"/>
      <c r="CO65" s="110"/>
      <c r="CP65" s="110"/>
      <c r="CQ65" s="110"/>
      <c r="CR65" s="110"/>
      <c r="CS65" s="110"/>
    </row>
    <row r="66" spans="1:97" s="2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5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0"/>
      <c r="CO66" s="110"/>
      <c r="CP66" s="110"/>
      <c r="CQ66" s="110"/>
      <c r="CR66" s="110"/>
      <c r="CS66" s="110"/>
    </row>
    <row r="67" spans="1:97" s="2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5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0"/>
      <c r="CO67" s="110"/>
      <c r="CP67" s="110"/>
      <c r="CQ67" s="110"/>
      <c r="CR67" s="110"/>
      <c r="CS67" s="110"/>
    </row>
    <row r="68" spans="1:97" s="2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5"/>
      <c r="M68" s="16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0"/>
      <c r="CO68" s="110"/>
      <c r="CP68" s="110"/>
      <c r="CQ68" s="110"/>
      <c r="CR68" s="110"/>
      <c r="CS68" s="110"/>
    </row>
    <row r="69" spans="1:97" s="2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5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0"/>
      <c r="CO69" s="110"/>
      <c r="CP69" s="110"/>
      <c r="CQ69" s="110"/>
      <c r="CR69" s="110"/>
      <c r="CS69" s="110"/>
    </row>
    <row r="70" spans="1:97" s="2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5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0"/>
      <c r="CO70" s="110"/>
      <c r="CP70" s="110"/>
      <c r="CQ70" s="110"/>
      <c r="CR70" s="110"/>
      <c r="CS70" s="110"/>
    </row>
    <row r="71" spans="1:97" s="2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5"/>
      <c r="M71" s="16"/>
      <c r="N71" s="16"/>
      <c r="O71" s="16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0"/>
      <c r="CO71" s="110"/>
      <c r="CP71" s="110"/>
      <c r="CQ71" s="110"/>
      <c r="CR71" s="110"/>
      <c r="CS71" s="110"/>
    </row>
    <row r="72" spans="1:97" s="2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5"/>
      <c r="M72" s="16"/>
      <c r="N72" s="16"/>
      <c r="O72" s="16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0"/>
      <c r="CO72" s="110"/>
      <c r="CP72" s="110"/>
      <c r="CQ72" s="110"/>
      <c r="CR72" s="110"/>
      <c r="CS72" s="110"/>
    </row>
    <row r="73" spans="1:97" s="2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5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0"/>
      <c r="CO73" s="110"/>
      <c r="CP73" s="110"/>
      <c r="CQ73" s="110"/>
      <c r="CR73" s="110"/>
      <c r="CS73" s="110"/>
    </row>
    <row r="74" spans="1:97" s="2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5"/>
      <c r="M74" s="16"/>
      <c r="N74" s="16"/>
      <c r="O74" s="16"/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0"/>
      <c r="CO74" s="110"/>
      <c r="CP74" s="110"/>
      <c r="CQ74" s="110"/>
      <c r="CR74" s="110"/>
      <c r="CS74" s="110"/>
    </row>
    <row r="75" spans="1:97" s="2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5"/>
      <c r="M75" s="16"/>
      <c r="N75" s="16"/>
      <c r="O75" s="16"/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0"/>
      <c r="CO75" s="110"/>
      <c r="CP75" s="110"/>
      <c r="CQ75" s="110"/>
      <c r="CR75" s="110"/>
      <c r="CS75" s="110"/>
    </row>
    <row r="76" spans="1:97" s="2" customFormat="1" ht="11.25">
      <c r="A76" s="110"/>
      <c r="B76" s="110"/>
      <c r="C76" s="110"/>
      <c r="D76" s="131"/>
      <c r="E76" s="131"/>
      <c r="F76" s="113"/>
      <c r="G76" s="113"/>
      <c r="H76" s="113"/>
      <c r="I76" s="113"/>
      <c r="J76" s="113"/>
      <c r="K76" s="113"/>
      <c r="L76" s="15"/>
      <c r="M76" s="16"/>
      <c r="N76" s="16"/>
      <c r="O76" s="16"/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0"/>
      <c r="CO76" s="110"/>
      <c r="CP76" s="110"/>
      <c r="CQ76" s="110"/>
      <c r="CR76" s="110"/>
      <c r="CS76" s="110"/>
    </row>
  </sheetData>
  <sheetProtection/>
  <mergeCells count="220">
    <mergeCell ref="J2:K2"/>
    <mergeCell ref="J4:K4"/>
    <mergeCell ref="D2:E2"/>
    <mergeCell ref="D4:E4"/>
    <mergeCell ref="D5:E5"/>
    <mergeCell ref="F2:G2"/>
    <mergeCell ref="F4:G4"/>
    <mergeCell ref="F5:G5"/>
    <mergeCell ref="D6:E6"/>
    <mergeCell ref="D8:E8"/>
    <mergeCell ref="D14:E14"/>
    <mergeCell ref="D12:E12"/>
    <mergeCell ref="D18:E18"/>
    <mergeCell ref="J6:K6"/>
    <mergeCell ref="D15:E15"/>
    <mergeCell ref="D16:E16"/>
    <mergeCell ref="F7:G7"/>
    <mergeCell ref="F6:G6"/>
    <mergeCell ref="D30:E30"/>
    <mergeCell ref="D13:E13"/>
    <mergeCell ref="D20:E20"/>
    <mergeCell ref="D7:E7"/>
    <mergeCell ref="D31:E31"/>
    <mergeCell ref="D35:E35"/>
    <mergeCell ref="D23:E23"/>
    <mergeCell ref="D25:E25"/>
    <mergeCell ref="D26:E26"/>
    <mergeCell ref="D22:E22"/>
    <mergeCell ref="D50:E50"/>
    <mergeCell ref="D41:E41"/>
    <mergeCell ref="D46:E46"/>
    <mergeCell ref="D36:E36"/>
    <mergeCell ref="D40:E40"/>
    <mergeCell ref="D45:E45"/>
    <mergeCell ref="H6:I6"/>
    <mergeCell ref="F13:G13"/>
    <mergeCell ref="F14:G14"/>
    <mergeCell ref="F8:G8"/>
    <mergeCell ref="H8:I8"/>
    <mergeCell ref="F15:G15"/>
    <mergeCell ref="F16:G16"/>
    <mergeCell ref="H15:I15"/>
    <mergeCell ref="F22:G22"/>
    <mergeCell ref="H13:I13"/>
    <mergeCell ref="H14:I14"/>
    <mergeCell ref="F23:G23"/>
    <mergeCell ref="H16:I16"/>
    <mergeCell ref="F18:G18"/>
    <mergeCell ref="H20:I20"/>
    <mergeCell ref="F20:G20"/>
    <mergeCell ref="F21:G21"/>
    <mergeCell ref="A17:K17"/>
    <mergeCell ref="D21:E21"/>
    <mergeCell ref="H21:I21"/>
    <mergeCell ref="H22:I22"/>
    <mergeCell ref="H23:I23"/>
    <mergeCell ref="J18:K18"/>
    <mergeCell ref="J20:K20"/>
    <mergeCell ref="J21:K21"/>
    <mergeCell ref="J22:K22"/>
    <mergeCell ref="J23:K23"/>
    <mergeCell ref="H18:I18"/>
    <mergeCell ref="F32:G32"/>
    <mergeCell ref="F35:G35"/>
    <mergeCell ref="F36:G36"/>
    <mergeCell ref="F25:G25"/>
    <mergeCell ref="F26:G26"/>
    <mergeCell ref="F27:G27"/>
    <mergeCell ref="F30:G30"/>
    <mergeCell ref="H35:I35"/>
    <mergeCell ref="F45:G45"/>
    <mergeCell ref="F37:G37"/>
    <mergeCell ref="F40:G40"/>
    <mergeCell ref="F41:G41"/>
    <mergeCell ref="F42:G42"/>
    <mergeCell ref="H36:I36"/>
    <mergeCell ref="H37:I37"/>
    <mergeCell ref="H40:I40"/>
    <mergeCell ref="H41:I41"/>
    <mergeCell ref="H25:I25"/>
    <mergeCell ref="H26:I26"/>
    <mergeCell ref="H27:I27"/>
    <mergeCell ref="H30:I30"/>
    <mergeCell ref="H31:I31"/>
    <mergeCell ref="H32:I32"/>
    <mergeCell ref="H50:I50"/>
    <mergeCell ref="H51:I51"/>
    <mergeCell ref="H42:I42"/>
    <mergeCell ref="H45:I45"/>
    <mergeCell ref="H46:I46"/>
    <mergeCell ref="H47:I47"/>
    <mergeCell ref="J15:K15"/>
    <mergeCell ref="J16:K16"/>
    <mergeCell ref="J47:K47"/>
    <mergeCell ref="J50:K50"/>
    <mergeCell ref="J37:K37"/>
    <mergeCell ref="J40:K40"/>
    <mergeCell ref="J41:K41"/>
    <mergeCell ref="J42:K42"/>
    <mergeCell ref="J45:K45"/>
    <mergeCell ref="J46:K46"/>
    <mergeCell ref="J31:K31"/>
    <mergeCell ref="J32:K32"/>
    <mergeCell ref="J35:K35"/>
    <mergeCell ref="J36:K36"/>
    <mergeCell ref="J25:K25"/>
    <mergeCell ref="J26:K26"/>
    <mergeCell ref="J27:K27"/>
    <mergeCell ref="J30:K30"/>
    <mergeCell ref="H1:I1"/>
    <mergeCell ref="J1:K1"/>
    <mergeCell ref="F12:G12"/>
    <mergeCell ref="H12:I12"/>
    <mergeCell ref="J5:K5"/>
    <mergeCell ref="H7:I7"/>
    <mergeCell ref="J7:K7"/>
    <mergeCell ref="H2:I2"/>
    <mergeCell ref="H4:I4"/>
    <mergeCell ref="H5:I5"/>
    <mergeCell ref="D51:E51"/>
    <mergeCell ref="D55:E55"/>
    <mergeCell ref="D1:E1"/>
    <mergeCell ref="F1:G1"/>
    <mergeCell ref="F51:G51"/>
    <mergeCell ref="F52:G52"/>
    <mergeCell ref="F46:G46"/>
    <mergeCell ref="F47:G47"/>
    <mergeCell ref="F50:G50"/>
    <mergeCell ref="F31:G31"/>
    <mergeCell ref="J51:K51"/>
    <mergeCell ref="J52:K52"/>
    <mergeCell ref="J55:K55"/>
    <mergeCell ref="H52:I52"/>
    <mergeCell ref="H55:I55"/>
    <mergeCell ref="F55:G55"/>
    <mergeCell ref="CG9:CH9"/>
    <mergeCell ref="CG10:CH10"/>
    <mergeCell ref="CG11:CH11"/>
    <mergeCell ref="CG12:CH12"/>
    <mergeCell ref="CG13:CH13"/>
    <mergeCell ref="CE9:CF9"/>
    <mergeCell ref="CE10:CF10"/>
    <mergeCell ref="CE11:CF11"/>
    <mergeCell ref="CE12:CF12"/>
    <mergeCell ref="CI13:CJ13"/>
    <mergeCell ref="CK9:CL9"/>
    <mergeCell ref="CK10:CL10"/>
    <mergeCell ref="CK11:CL11"/>
    <mergeCell ref="CK12:CL12"/>
    <mergeCell ref="CK13:CL13"/>
    <mergeCell ref="CI9:CJ9"/>
    <mergeCell ref="CI10:CJ10"/>
    <mergeCell ref="CI11:CJ11"/>
    <mergeCell ref="CI12:CJ12"/>
    <mergeCell ref="CE7:CF7"/>
    <mergeCell ref="CG7:CH7"/>
    <mergeCell ref="CI7:CJ7"/>
    <mergeCell ref="CK7:CL7"/>
    <mergeCell ref="CI8:CJ8"/>
    <mergeCell ref="CK8:CL8"/>
    <mergeCell ref="CE14:CF14"/>
    <mergeCell ref="CE15:CF15"/>
    <mergeCell ref="CE16:CF16"/>
    <mergeCell ref="CE17:CF17"/>
    <mergeCell ref="J8:K8"/>
    <mergeCell ref="CE8:CF8"/>
    <mergeCell ref="CE13:CF13"/>
    <mergeCell ref="J12:K12"/>
    <mergeCell ref="J13:K13"/>
    <mergeCell ref="J14:K14"/>
    <mergeCell ref="CE22:CF22"/>
    <mergeCell ref="CE23:CF23"/>
    <mergeCell ref="CE24:CF24"/>
    <mergeCell ref="CE25:CF25"/>
    <mergeCell ref="CE18:CF18"/>
    <mergeCell ref="CE19:CF19"/>
    <mergeCell ref="CE20:CF20"/>
    <mergeCell ref="CE21:CF21"/>
    <mergeCell ref="CG24:CH24"/>
    <mergeCell ref="CG25:CH25"/>
    <mergeCell ref="D76:E76"/>
    <mergeCell ref="CG8:CH8"/>
    <mergeCell ref="CG14:CH14"/>
    <mergeCell ref="CG15:CH15"/>
    <mergeCell ref="CG16:CH16"/>
    <mergeCell ref="CG17:CH17"/>
    <mergeCell ref="CG18:CH18"/>
    <mergeCell ref="CG19:CH19"/>
    <mergeCell ref="CI14:CJ14"/>
    <mergeCell ref="CI15:CJ15"/>
    <mergeCell ref="CI16:CJ16"/>
    <mergeCell ref="CI17:CJ17"/>
    <mergeCell ref="CG22:CH22"/>
    <mergeCell ref="CG23:CH23"/>
    <mergeCell ref="CG20:CH20"/>
    <mergeCell ref="CG21:CH21"/>
    <mergeCell ref="CI22:CJ22"/>
    <mergeCell ref="CI23:CJ23"/>
    <mergeCell ref="CI24:CJ24"/>
    <mergeCell ref="CI25:CJ25"/>
    <mergeCell ref="CI18:CJ18"/>
    <mergeCell ref="CI19:CJ19"/>
    <mergeCell ref="CI20:CJ20"/>
    <mergeCell ref="CI21:CJ21"/>
    <mergeCell ref="CK24:CL24"/>
    <mergeCell ref="CK25:CL25"/>
    <mergeCell ref="CK18:CL18"/>
    <mergeCell ref="CK19:CL19"/>
    <mergeCell ref="CK20:CL20"/>
    <mergeCell ref="CK21:CL21"/>
    <mergeCell ref="CE6:CF6"/>
    <mergeCell ref="CG6:CH6"/>
    <mergeCell ref="CI6:CJ6"/>
    <mergeCell ref="CK6:CL6"/>
    <mergeCell ref="CK22:CL22"/>
    <mergeCell ref="CK23:CL23"/>
    <mergeCell ref="CK14:CL14"/>
    <mergeCell ref="CK15:CL15"/>
    <mergeCell ref="CK16:CL16"/>
    <mergeCell ref="CK17:CL17"/>
  </mergeCells>
  <dataValidations count="7">
    <dataValidation type="list" allowBlank="1" showInputMessage="1" showErrorMessage="1" sqref="D20:K20">
      <formula1>$L$21:$L$23</formula1>
    </dataValidation>
    <dataValidation type="list" allowBlank="1" showInputMessage="1" showErrorMessage="1" sqref="D21:K21">
      <formula1>$L$9:$L$12</formula1>
    </dataValidation>
    <dataValidation type="list" allowBlank="1" showInputMessage="1" showErrorMessage="1" sqref="D50:K50 D25:K25 D45:K45 D40:K40 D35:K35 D30:K30">
      <formula1>$L$26:$L$55</formula1>
    </dataValidation>
    <dataValidation type="list" allowBlank="1" showInputMessage="1" showErrorMessage="1" sqref="D16:K16">
      <formula1>$L$17:$L$20</formula1>
    </dataValidation>
    <dataValidation type="list" allowBlank="1" showInputMessage="1" showErrorMessage="1" sqref="D14:K15">
      <formula1>$L$13:$L$16</formula1>
    </dataValidation>
    <dataValidation type="list" allowBlank="1" showInputMessage="1" showErrorMessage="1" sqref="F11 J11 H11 D11">
      <formula1>$M$26:$M$41</formula1>
    </dataValidation>
    <dataValidation type="list" allowBlank="1" showInputMessage="1" showErrorMessage="1" sqref="D6:K6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2011-02-28T12:31:20Z</cp:lastPrinted>
  <dcterms:created xsi:type="dcterms:W3CDTF">2010-06-06T13:13:49Z</dcterms:created>
  <dcterms:modified xsi:type="dcterms:W3CDTF">2015-11-03T09:14:39Z</dcterms:modified>
  <cp:category/>
  <cp:version/>
  <cp:contentType/>
  <cp:contentStatus/>
</cp:coreProperties>
</file>